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rv\Рабочий стол\Проект ГП ПБДД 2020-2022\Проект 2020-2022\"/>
    </mc:Choice>
  </mc:AlternateContent>
  <bookViews>
    <workbookView xWindow="0" yWindow="0" windowWidth="28770" windowHeight="11670"/>
  </bookViews>
  <sheets>
    <sheet name="Таблица3" sheetId="1" r:id="rId1"/>
  </sheets>
  <definedNames>
    <definedName name="_xlnm._FilterDatabase" localSheetId="0" hidden="1">Таблица3!$A$11:$P$354</definedName>
    <definedName name="_xlnm.Print_Area" localSheetId="0">Таблица3!$A$1:$P$371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1" i="1" l="1"/>
  <c r="H29" i="1" l="1"/>
  <c r="N128" i="1" l="1"/>
  <c r="N127" i="1"/>
  <c r="M128" i="1"/>
  <c r="M127" i="1"/>
  <c r="K127" i="1"/>
  <c r="J128" i="1"/>
  <c r="K128" i="1"/>
  <c r="L128" i="1"/>
  <c r="I128" i="1"/>
  <c r="J127" i="1"/>
  <c r="L127" i="1"/>
  <c r="I127" i="1"/>
  <c r="N259" i="1"/>
  <c r="M259" i="1"/>
  <c r="H233" i="1"/>
  <c r="H237" i="1"/>
  <c r="H225" i="1"/>
  <c r="H226" i="1"/>
  <c r="H227" i="1"/>
  <c r="H228" i="1"/>
  <c r="H229" i="1"/>
  <c r="H214" i="1"/>
  <c r="H215" i="1"/>
  <c r="H217" i="1"/>
  <c r="H218" i="1"/>
  <c r="H219" i="1"/>
  <c r="H220" i="1"/>
  <c r="H221" i="1"/>
  <c r="H205" i="1"/>
  <c r="H206" i="1"/>
  <c r="H207" i="1"/>
  <c r="H208" i="1"/>
  <c r="H209" i="1"/>
  <c r="H210" i="1"/>
  <c r="H197" i="1"/>
  <c r="H201" i="1"/>
  <c r="H191" i="1"/>
  <c r="H192" i="1"/>
  <c r="H193" i="1"/>
  <c r="H182" i="1"/>
  <c r="H183" i="1"/>
  <c r="H184" i="1"/>
  <c r="H185" i="1"/>
  <c r="H173" i="1"/>
  <c r="H174" i="1"/>
  <c r="H175" i="1"/>
  <c r="H176" i="1"/>
  <c r="H177" i="1"/>
  <c r="H178" i="1"/>
  <c r="H164" i="1"/>
  <c r="H165" i="1"/>
  <c r="H166" i="1"/>
  <c r="H167" i="1"/>
  <c r="H168" i="1"/>
  <c r="H169" i="1"/>
  <c r="H155" i="1"/>
  <c r="H156" i="1"/>
  <c r="H157" i="1"/>
  <c r="H158" i="1"/>
  <c r="H159" i="1"/>
  <c r="H160" i="1"/>
  <c r="H143" i="1"/>
  <c r="H144" i="1"/>
  <c r="H145" i="1"/>
  <c r="H147" i="1"/>
  <c r="H148" i="1"/>
  <c r="H149" i="1"/>
  <c r="H150" i="1"/>
  <c r="H134" i="1"/>
  <c r="H135" i="1"/>
  <c r="H136" i="1"/>
  <c r="H137" i="1"/>
  <c r="H138" i="1"/>
  <c r="H124" i="1"/>
  <c r="H125" i="1"/>
  <c r="H127" i="1"/>
  <c r="H129" i="1"/>
  <c r="H130" i="1"/>
  <c r="H246" i="1"/>
  <c r="H230" i="1"/>
  <c r="H128" i="1" l="1"/>
  <c r="M151" i="1"/>
  <c r="J153" i="1"/>
  <c r="K153" i="1"/>
  <c r="L153" i="1"/>
  <c r="I153" i="1"/>
  <c r="J119" i="1"/>
  <c r="K119" i="1"/>
  <c r="I119" i="1"/>
  <c r="N123" i="1"/>
  <c r="M123" i="1"/>
  <c r="N139" i="1"/>
  <c r="N119" i="1" s="1"/>
  <c r="M139" i="1"/>
  <c r="M119" i="1" s="1"/>
  <c r="I123" i="1"/>
  <c r="J123" i="1"/>
  <c r="L123" i="1"/>
  <c r="K123" i="1"/>
  <c r="K122" i="1" s="1"/>
  <c r="H123" i="1" l="1"/>
  <c r="L122" i="1"/>
  <c r="H115" i="1" l="1"/>
  <c r="H116" i="1"/>
  <c r="J224" i="1" l="1"/>
  <c r="K224" i="1"/>
  <c r="L224" i="1"/>
  <c r="I224" i="1"/>
  <c r="L139" i="1" l="1"/>
  <c r="L119" i="1" s="1"/>
  <c r="N151" i="1" l="1"/>
  <c r="M121" i="1" l="1"/>
  <c r="N109" i="1" l="1"/>
  <c r="N45" i="1" l="1"/>
  <c r="M45" i="1" s="1"/>
  <c r="L45" i="1" s="1"/>
  <c r="K45" i="1" s="1"/>
  <c r="J45" i="1" s="1"/>
  <c r="I45" i="1" s="1"/>
  <c r="H45" i="1" s="1"/>
  <c r="N47" i="1"/>
  <c r="M47" i="1" s="1"/>
  <c r="N52" i="1"/>
  <c r="M52" i="1" s="1"/>
  <c r="L52" i="1" s="1"/>
  <c r="K52" i="1" s="1"/>
  <c r="J52" i="1" s="1"/>
  <c r="I52" i="1" s="1"/>
  <c r="N50" i="1"/>
  <c r="M50" i="1" s="1"/>
  <c r="L50" i="1" s="1"/>
  <c r="K50" i="1" s="1"/>
  <c r="J50" i="1" s="1"/>
  <c r="I50" i="1" s="1"/>
  <c r="N49" i="1"/>
  <c r="M49" i="1" s="1"/>
  <c r="L49" i="1" s="1"/>
  <c r="K49" i="1" s="1"/>
  <c r="J49" i="1" s="1"/>
  <c r="I49" i="1" s="1"/>
  <c r="N48" i="1"/>
  <c r="M48" i="1" s="1"/>
  <c r="L48" i="1" s="1"/>
  <c r="K48" i="1" s="1"/>
  <c r="J48" i="1" s="1"/>
  <c r="I48" i="1" s="1"/>
  <c r="L51" i="1"/>
  <c r="K51" i="1" s="1"/>
  <c r="J51" i="1" s="1"/>
  <c r="I51" i="1" s="1"/>
  <c r="H69" i="1"/>
  <c r="L33" i="1" l="1"/>
  <c r="K181" i="1" l="1"/>
  <c r="L181" i="1"/>
  <c r="M317" i="1" l="1"/>
  <c r="M318" i="1"/>
  <c r="M319" i="1"/>
  <c r="M320" i="1"/>
  <c r="M316" i="1"/>
  <c r="I317" i="1"/>
  <c r="J317" i="1"/>
  <c r="K317" i="1"/>
  <c r="L317" i="1"/>
  <c r="I318" i="1"/>
  <c r="J318" i="1"/>
  <c r="K318" i="1"/>
  <c r="L318" i="1"/>
  <c r="I319" i="1"/>
  <c r="J319" i="1"/>
  <c r="K319" i="1"/>
  <c r="L319" i="1"/>
  <c r="I320" i="1"/>
  <c r="J320" i="1"/>
  <c r="K320" i="1"/>
  <c r="L320" i="1"/>
  <c r="J316" i="1"/>
  <c r="K316" i="1"/>
  <c r="L316" i="1"/>
  <c r="I316" i="1"/>
  <c r="J293" i="1"/>
  <c r="K293" i="1"/>
  <c r="L293" i="1"/>
  <c r="H299" i="1"/>
  <c r="J287" i="1"/>
  <c r="K287" i="1"/>
  <c r="L287" i="1"/>
  <c r="I287" i="1"/>
  <c r="K289" i="1"/>
  <c r="L289" i="1"/>
  <c r="H290" i="1"/>
  <c r="H291" i="1"/>
  <c r="H297" i="1"/>
  <c r="H296" i="1"/>
  <c r="H295" i="1"/>
  <c r="H294" i="1"/>
  <c r="N293" i="1"/>
  <c r="M293" i="1"/>
  <c r="I293" i="1"/>
  <c r="I309" i="1"/>
  <c r="J309" i="1"/>
  <c r="K309" i="1"/>
  <c r="H310" i="1"/>
  <c r="N310" i="1"/>
  <c r="H311" i="1"/>
  <c r="N311" i="1"/>
  <c r="H312" i="1"/>
  <c r="N312" i="1"/>
  <c r="H313" i="1"/>
  <c r="H314" i="1"/>
  <c r="H309" i="1" l="1"/>
  <c r="N309" i="1"/>
  <c r="N316" i="1"/>
  <c r="H293" i="1"/>
  <c r="H287" i="1"/>
  <c r="H253" i="1"/>
  <c r="H249" i="1"/>
  <c r="N248" i="1"/>
  <c r="N247" i="1" s="1"/>
  <c r="M248" i="1"/>
  <c r="L248" i="1"/>
  <c r="L247" i="1" s="1"/>
  <c r="M247" i="1"/>
  <c r="H245" i="1"/>
  <c r="H244" i="1"/>
  <c r="H243" i="1"/>
  <c r="H242" i="1"/>
  <c r="N241" i="1"/>
  <c r="N240" i="1" s="1"/>
  <c r="M241" i="1"/>
  <c r="M240" i="1" s="1"/>
  <c r="L241" i="1"/>
  <c r="L240" i="1" s="1"/>
  <c r="K241" i="1"/>
  <c r="K240" i="1" s="1"/>
  <c r="J241" i="1"/>
  <c r="I241" i="1"/>
  <c r="I240" i="1" s="1"/>
  <c r="H248" i="1" l="1"/>
  <c r="H247" i="1" s="1"/>
  <c r="H241" i="1"/>
  <c r="H240" i="1" s="1"/>
  <c r="J240" i="1"/>
  <c r="N146" i="1" l="1"/>
  <c r="N126" i="1" s="1"/>
  <c r="M146" i="1"/>
  <c r="M126" i="1" s="1"/>
  <c r="L146" i="1"/>
  <c r="L126" i="1" s="1"/>
  <c r="K146" i="1"/>
  <c r="K126" i="1" s="1"/>
  <c r="J146" i="1"/>
  <c r="J126" i="1" s="1"/>
  <c r="I146" i="1"/>
  <c r="K141" i="1"/>
  <c r="N142" i="1"/>
  <c r="M142" i="1"/>
  <c r="M122" i="1" s="1"/>
  <c r="L142" i="1"/>
  <c r="K142" i="1"/>
  <c r="J142" i="1"/>
  <c r="I142" i="1"/>
  <c r="N141" i="1"/>
  <c r="M141" i="1"/>
  <c r="L141" i="1"/>
  <c r="J141" i="1"/>
  <c r="I141" i="1"/>
  <c r="H146" i="1" l="1"/>
  <c r="I126" i="1"/>
  <c r="I122" i="1"/>
  <c r="J122" i="1"/>
  <c r="H142" i="1"/>
  <c r="J121" i="1"/>
  <c r="L121" i="1"/>
  <c r="K121" i="1"/>
  <c r="I121" i="1"/>
  <c r="H139" i="1"/>
  <c r="H141" i="1"/>
  <c r="M140" i="1"/>
  <c r="N140" i="1"/>
  <c r="M41" i="1"/>
  <c r="N41" i="1"/>
  <c r="J41" i="1"/>
  <c r="K41" i="1"/>
  <c r="L41" i="1"/>
  <c r="I41" i="1"/>
  <c r="H122" i="1" l="1"/>
  <c r="H121" i="1"/>
  <c r="H140" i="1"/>
  <c r="H61" i="1"/>
  <c r="H54" i="1"/>
  <c r="H99" i="1" l="1"/>
  <c r="H355" i="1"/>
  <c r="H349" i="1"/>
  <c r="H343" i="1"/>
  <c r="H337" i="1"/>
  <c r="H306" i="1"/>
  <c r="H320" i="1"/>
  <c r="H298" i="1" l="1"/>
  <c r="H280" i="1" l="1"/>
  <c r="H274" i="1"/>
  <c r="H259" i="1"/>
  <c r="H118" i="1"/>
  <c r="H93" i="1" l="1"/>
  <c r="H85" i="1"/>
  <c r="H77" i="1"/>
  <c r="H53" i="1"/>
  <c r="H37" i="1"/>
  <c r="H329" i="1"/>
  <c r="H268" i="1"/>
  <c r="H108" i="1"/>
  <c r="H21" i="1"/>
  <c r="N211" i="1" l="1"/>
  <c r="M211" i="1"/>
  <c r="N30" i="1" l="1"/>
  <c r="M30" i="1"/>
  <c r="M31" i="1" s="1"/>
  <c r="H30" i="1"/>
  <c r="L30" i="1"/>
  <c r="J213" i="1" l="1"/>
  <c r="K213" i="1"/>
  <c r="M213" i="1"/>
  <c r="N213" i="1"/>
  <c r="I213" i="1"/>
  <c r="L213" i="1" l="1"/>
  <c r="J133" i="1"/>
  <c r="K133" i="1"/>
  <c r="L133" i="1"/>
  <c r="M133" i="1"/>
  <c r="N133" i="1"/>
  <c r="I133" i="1"/>
  <c r="H133" i="1" l="1"/>
  <c r="L32" i="1" l="1"/>
  <c r="M289" i="1" l="1"/>
  <c r="N289" i="1"/>
  <c r="N70" i="1" l="1"/>
  <c r="M70" i="1"/>
  <c r="J17" i="1" l="1"/>
  <c r="J95" i="1" s="1"/>
  <c r="K17" i="1"/>
  <c r="K95" i="1" s="1"/>
  <c r="L17" i="1"/>
  <c r="L95" i="1" s="1"/>
  <c r="M17" i="1"/>
  <c r="M95" i="1" s="1"/>
  <c r="N17" i="1"/>
  <c r="N95" i="1" s="1"/>
  <c r="I17" i="1"/>
  <c r="I95" i="1" s="1"/>
  <c r="N319" i="1" l="1"/>
  <c r="I315" i="1" l="1"/>
  <c r="M315" i="1"/>
  <c r="J315" i="1"/>
  <c r="H41" i="1"/>
  <c r="H89" i="1"/>
  <c r="N88" i="1"/>
  <c r="N87" i="1" s="1"/>
  <c r="M88" i="1"/>
  <c r="M87" i="1" s="1"/>
  <c r="L88" i="1"/>
  <c r="K88" i="1"/>
  <c r="J88" i="1"/>
  <c r="I88" i="1"/>
  <c r="H86" i="1"/>
  <c r="H78" i="1"/>
  <c r="H81" i="1"/>
  <c r="L80" i="1"/>
  <c r="M80" i="1"/>
  <c r="M79" i="1" s="1"/>
  <c r="N80" i="1"/>
  <c r="N79" i="1" s="1"/>
  <c r="I80" i="1"/>
  <c r="J80" i="1"/>
  <c r="K80" i="1"/>
  <c r="H70" i="1"/>
  <c r="H73" i="1"/>
  <c r="L72" i="1"/>
  <c r="M72" i="1"/>
  <c r="M71" i="1" s="1"/>
  <c r="N72" i="1"/>
  <c r="N71" i="1" s="1"/>
  <c r="I72" i="1"/>
  <c r="J72" i="1"/>
  <c r="K72" i="1"/>
  <c r="H62" i="1"/>
  <c r="J64" i="1"/>
  <c r="K64" i="1"/>
  <c r="L64" i="1"/>
  <c r="M64" i="1"/>
  <c r="N64" i="1"/>
  <c r="I64" i="1"/>
  <c r="H72" i="1" l="1"/>
  <c r="H80" i="1"/>
  <c r="H79" i="1" s="1"/>
  <c r="H88" i="1"/>
  <c r="H87" i="1" s="1"/>
  <c r="N204" i="1" l="1"/>
  <c r="M204" i="1"/>
  <c r="J204" i="1"/>
  <c r="K204" i="1"/>
  <c r="I204" i="1"/>
  <c r="L163" i="1"/>
  <c r="J163" i="1"/>
  <c r="K163" i="1"/>
  <c r="I163" i="1"/>
  <c r="H151" i="1"/>
  <c r="H112" i="1"/>
  <c r="N153" i="1" l="1"/>
  <c r="M153" i="1"/>
  <c r="M163" i="1"/>
  <c r="N163" i="1"/>
  <c r="N212" i="1"/>
  <c r="L204" i="1"/>
  <c r="H204" i="1" s="1"/>
  <c r="J216" i="1" l="1"/>
  <c r="K216" i="1"/>
  <c r="L120" i="1" l="1"/>
  <c r="N342" i="1" l="1"/>
  <c r="M342" i="1" s="1"/>
  <c r="L342" i="1" s="1"/>
  <c r="K342" i="1" s="1"/>
  <c r="J342" i="1" s="1"/>
  <c r="I342" i="1" s="1"/>
  <c r="H342" i="1" s="1"/>
  <c r="N341" i="1"/>
  <c r="M341" i="1" s="1"/>
  <c r="L341" i="1" s="1"/>
  <c r="K341" i="1" s="1"/>
  <c r="J341" i="1" s="1"/>
  <c r="I341" i="1" s="1"/>
  <c r="H341" i="1" s="1"/>
  <c r="N340" i="1"/>
  <c r="M340" i="1" s="1"/>
  <c r="L340" i="1" s="1"/>
  <c r="K340" i="1" s="1"/>
  <c r="J340" i="1" s="1"/>
  <c r="I340" i="1" s="1"/>
  <c r="H340" i="1" s="1"/>
  <c r="N339" i="1"/>
  <c r="M339" i="1" s="1"/>
  <c r="L339" i="1" s="1"/>
  <c r="K339" i="1" s="1"/>
  <c r="J339" i="1" s="1"/>
  <c r="I339" i="1" s="1"/>
  <c r="H339" i="1" s="1"/>
  <c r="N338" i="1"/>
  <c r="M338" i="1" s="1"/>
  <c r="L338" i="1" s="1"/>
  <c r="K338" i="1" s="1"/>
  <c r="J338" i="1" s="1"/>
  <c r="I338" i="1" s="1"/>
  <c r="H338" i="1" s="1"/>
  <c r="N335" i="1"/>
  <c r="M335" i="1" s="1"/>
  <c r="L335" i="1" s="1"/>
  <c r="K335" i="1" s="1"/>
  <c r="J335" i="1" s="1"/>
  <c r="I335" i="1" s="1"/>
  <c r="H335" i="1" s="1"/>
  <c r="N336" i="1"/>
  <c r="M336" i="1" s="1"/>
  <c r="L336" i="1" s="1"/>
  <c r="K336" i="1" s="1"/>
  <c r="J336" i="1" s="1"/>
  <c r="I336" i="1" s="1"/>
  <c r="H336" i="1" s="1"/>
  <c r="N327" i="1"/>
  <c r="M327" i="1" s="1"/>
  <c r="L327" i="1" s="1"/>
  <c r="K327" i="1" s="1"/>
  <c r="J327" i="1" s="1"/>
  <c r="I327" i="1" s="1"/>
  <c r="H327" i="1" s="1"/>
  <c r="N328" i="1"/>
  <c r="M328" i="1" s="1"/>
  <c r="L328" i="1" s="1"/>
  <c r="K328" i="1" s="1"/>
  <c r="J328" i="1" s="1"/>
  <c r="I328" i="1" s="1"/>
  <c r="H328" i="1" s="1"/>
  <c r="N334" i="1"/>
  <c r="M334" i="1" s="1"/>
  <c r="L334" i="1" s="1"/>
  <c r="K334" i="1" s="1"/>
  <c r="J334" i="1" s="1"/>
  <c r="I334" i="1" s="1"/>
  <c r="H334" i="1" s="1"/>
  <c r="N333" i="1"/>
  <c r="M333" i="1" s="1"/>
  <c r="L333" i="1" s="1"/>
  <c r="K333" i="1" s="1"/>
  <c r="J333" i="1" s="1"/>
  <c r="I333" i="1" s="1"/>
  <c r="H333" i="1" s="1"/>
  <c r="N332" i="1"/>
  <c r="M332" i="1" s="1"/>
  <c r="L332" i="1" s="1"/>
  <c r="K332" i="1" s="1"/>
  <c r="J332" i="1" s="1"/>
  <c r="I332" i="1" s="1"/>
  <c r="H332" i="1" s="1"/>
  <c r="N326" i="1"/>
  <c r="M326" i="1" s="1"/>
  <c r="L326" i="1" s="1"/>
  <c r="K326" i="1" s="1"/>
  <c r="J326" i="1" s="1"/>
  <c r="I326" i="1" s="1"/>
  <c r="H326" i="1" s="1"/>
  <c r="N325" i="1"/>
  <c r="M325" i="1" s="1"/>
  <c r="L325" i="1" s="1"/>
  <c r="K325" i="1" s="1"/>
  <c r="J325" i="1" s="1"/>
  <c r="I325" i="1" s="1"/>
  <c r="H325" i="1" s="1"/>
  <c r="N324" i="1"/>
  <c r="M324" i="1" s="1"/>
  <c r="L324" i="1" s="1"/>
  <c r="K324" i="1" s="1"/>
  <c r="J324" i="1" s="1"/>
  <c r="I324" i="1" s="1"/>
  <c r="H324" i="1" s="1"/>
  <c r="H303" i="1"/>
  <c r="H301" i="1"/>
  <c r="N286" i="1"/>
  <c r="N272" i="1"/>
  <c r="M272" i="1" s="1"/>
  <c r="L272" i="1" s="1"/>
  <c r="K272" i="1" s="1"/>
  <c r="J272" i="1" s="1"/>
  <c r="I272" i="1" s="1"/>
  <c r="H272" i="1" s="1"/>
  <c r="N273" i="1"/>
  <c r="M273" i="1" s="1"/>
  <c r="L273" i="1" s="1"/>
  <c r="K273" i="1" s="1"/>
  <c r="J273" i="1" s="1"/>
  <c r="I273" i="1" s="1"/>
  <c r="H273" i="1" s="1"/>
  <c r="N271" i="1"/>
  <c r="M271" i="1" s="1"/>
  <c r="L271" i="1" s="1"/>
  <c r="K271" i="1" s="1"/>
  <c r="J271" i="1" s="1"/>
  <c r="I271" i="1" s="1"/>
  <c r="H271" i="1" s="1"/>
  <c r="N270" i="1"/>
  <c r="M270" i="1" s="1"/>
  <c r="L270" i="1" s="1"/>
  <c r="K270" i="1" s="1"/>
  <c r="J270" i="1" s="1"/>
  <c r="I270" i="1" s="1"/>
  <c r="H270" i="1" s="1"/>
  <c r="N269" i="1"/>
  <c r="M269" i="1" s="1"/>
  <c r="L269" i="1" s="1"/>
  <c r="K269" i="1" s="1"/>
  <c r="J269" i="1" s="1"/>
  <c r="I269" i="1" s="1"/>
  <c r="H269" i="1" s="1"/>
  <c r="N267" i="1"/>
  <c r="M267" i="1" s="1"/>
  <c r="L267" i="1" s="1"/>
  <c r="K267" i="1" s="1"/>
  <c r="J267" i="1" s="1"/>
  <c r="I267" i="1" s="1"/>
  <c r="H267" i="1" s="1"/>
  <c r="N266" i="1"/>
  <c r="M266" i="1" s="1"/>
  <c r="L266" i="1" s="1"/>
  <c r="K266" i="1" s="1"/>
  <c r="J266" i="1" s="1"/>
  <c r="I266" i="1" s="1"/>
  <c r="H266" i="1" s="1"/>
  <c r="N265" i="1"/>
  <c r="M265" i="1" s="1"/>
  <c r="L265" i="1" s="1"/>
  <c r="K265" i="1" s="1"/>
  <c r="J265" i="1" s="1"/>
  <c r="I265" i="1" s="1"/>
  <c r="H265" i="1" s="1"/>
  <c r="N264" i="1"/>
  <c r="M264" i="1" s="1"/>
  <c r="L264" i="1" s="1"/>
  <c r="K264" i="1" s="1"/>
  <c r="J264" i="1" s="1"/>
  <c r="I264" i="1" s="1"/>
  <c r="H264" i="1" s="1"/>
  <c r="N263" i="1"/>
  <c r="M263" i="1" s="1"/>
  <c r="L263" i="1" s="1"/>
  <c r="K263" i="1" s="1"/>
  <c r="J263" i="1" s="1"/>
  <c r="I263" i="1" s="1"/>
  <c r="H263" i="1" s="1"/>
  <c r="N262" i="1"/>
  <c r="M262" i="1" s="1"/>
  <c r="L262" i="1" s="1"/>
  <c r="K262" i="1" s="1"/>
  <c r="J262" i="1" s="1"/>
  <c r="I262" i="1" s="1"/>
  <c r="H262" i="1" s="1"/>
  <c r="L288" i="1" l="1"/>
  <c r="L286" i="1"/>
  <c r="J289" i="1"/>
  <c r="N318" i="1"/>
  <c r="N288" i="1"/>
  <c r="N317" i="1"/>
  <c r="N287" i="1"/>
  <c r="N234" i="1"/>
  <c r="N235" i="1"/>
  <c r="M235" i="1" s="1"/>
  <c r="L235" i="1" s="1"/>
  <c r="K235" i="1" s="1"/>
  <c r="J235" i="1" s="1"/>
  <c r="I235" i="1" s="1"/>
  <c r="H235" i="1" s="1"/>
  <c r="N236" i="1"/>
  <c r="M236" i="1" s="1"/>
  <c r="L236" i="1" s="1"/>
  <c r="K236" i="1" s="1"/>
  <c r="J236" i="1" s="1"/>
  <c r="I236" i="1" s="1"/>
  <c r="H236" i="1" s="1"/>
  <c r="K288" i="1" l="1"/>
  <c r="K286" i="1"/>
  <c r="H305" i="1"/>
  <c r="I289" i="1"/>
  <c r="H289" i="1" s="1"/>
  <c r="N315" i="1"/>
  <c r="M234" i="1"/>
  <c r="N232" i="1"/>
  <c r="N231" i="1" s="1"/>
  <c r="I216" i="1"/>
  <c r="H216" i="1" s="1"/>
  <c r="L216" i="1"/>
  <c r="M216" i="1"/>
  <c r="N216" i="1"/>
  <c r="N198" i="1"/>
  <c r="M198" i="1" s="1"/>
  <c r="L198" i="1" s="1"/>
  <c r="K198" i="1" s="1"/>
  <c r="J198" i="1" s="1"/>
  <c r="I198" i="1" s="1"/>
  <c r="H198" i="1" s="1"/>
  <c r="N199" i="1"/>
  <c r="N200" i="1"/>
  <c r="N189" i="1"/>
  <c r="N190" i="1"/>
  <c r="M190" i="1" s="1"/>
  <c r="L190" i="1" s="1"/>
  <c r="K190" i="1" s="1"/>
  <c r="J190" i="1" s="1"/>
  <c r="I190" i="1" s="1"/>
  <c r="H190" i="1" s="1"/>
  <c r="I154" i="1"/>
  <c r="J154" i="1"/>
  <c r="K154" i="1"/>
  <c r="L154" i="1"/>
  <c r="H126" i="1"/>
  <c r="N122" i="1"/>
  <c r="H117" i="1"/>
  <c r="N105" i="1"/>
  <c r="N96" i="1"/>
  <c r="M96" i="1" s="1"/>
  <c r="L96" i="1" s="1"/>
  <c r="K96" i="1" s="1"/>
  <c r="J96" i="1" s="1"/>
  <c r="I96" i="1" s="1"/>
  <c r="N97" i="1"/>
  <c r="M97" i="1" s="1"/>
  <c r="L97" i="1" s="1"/>
  <c r="K97" i="1" s="1"/>
  <c r="J97" i="1" s="1"/>
  <c r="I97" i="1" s="1"/>
  <c r="N98" i="1"/>
  <c r="M98" i="1" s="1"/>
  <c r="L98" i="1" s="1"/>
  <c r="K98" i="1" s="1"/>
  <c r="J98" i="1" s="1"/>
  <c r="I98" i="1" s="1"/>
  <c r="I114" i="1"/>
  <c r="I111" i="1" s="1"/>
  <c r="N114" i="1"/>
  <c r="N111" i="1" s="1"/>
  <c r="M105" i="1" l="1"/>
  <c r="N256" i="1"/>
  <c r="H154" i="1"/>
  <c r="K285" i="1"/>
  <c r="J288" i="1"/>
  <c r="J286" i="1"/>
  <c r="N106" i="1"/>
  <c r="N257" i="1" s="1"/>
  <c r="M189" i="1"/>
  <c r="M199" i="1"/>
  <c r="L199" i="1" s="1"/>
  <c r="K199" i="1" s="1"/>
  <c r="M200" i="1"/>
  <c r="N107" i="1"/>
  <c r="N258" i="1" s="1"/>
  <c r="L234" i="1"/>
  <c r="L232" i="1" s="1"/>
  <c r="M232" i="1"/>
  <c r="M231" i="1" s="1"/>
  <c r="N26" i="1"/>
  <c r="M26" i="1" s="1"/>
  <c r="L26" i="1" s="1"/>
  <c r="K26" i="1" s="1"/>
  <c r="J26" i="1" s="1"/>
  <c r="I26" i="1" s="1"/>
  <c r="H26" i="1" s="1"/>
  <c r="N27" i="1"/>
  <c r="M27" i="1" s="1"/>
  <c r="L27" i="1" s="1"/>
  <c r="K27" i="1" s="1"/>
  <c r="J27" i="1" s="1"/>
  <c r="I27" i="1" s="1"/>
  <c r="H27" i="1" s="1"/>
  <c r="N28" i="1"/>
  <c r="M28" i="1" s="1"/>
  <c r="L28" i="1" s="1"/>
  <c r="K28" i="1" s="1"/>
  <c r="J28" i="1" s="1"/>
  <c r="I28" i="1" s="1"/>
  <c r="H28" i="1" s="1"/>
  <c r="N110" i="1"/>
  <c r="L105" i="1" l="1"/>
  <c r="M256" i="1"/>
  <c r="H304" i="1"/>
  <c r="I288" i="1"/>
  <c r="H288" i="1" s="1"/>
  <c r="H302" i="1"/>
  <c r="I286" i="1"/>
  <c r="H286" i="1" s="1"/>
  <c r="L189" i="1"/>
  <c r="L104" i="1" s="1"/>
  <c r="L255" i="1" s="1"/>
  <c r="L200" i="1"/>
  <c r="M107" i="1"/>
  <c r="M258" i="1" s="1"/>
  <c r="J199" i="1"/>
  <c r="K234" i="1"/>
  <c r="K232" i="1" s="1"/>
  <c r="L231" i="1"/>
  <c r="H194" i="1"/>
  <c r="K105" i="1" l="1"/>
  <c r="L256" i="1"/>
  <c r="K189" i="1"/>
  <c r="K104" i="1" s="1"/>
  <c r="K255" i="1" s="1"/>
  <c r="I199" i="1"/>
  <c r="K200" i="1"/>
  <c r="L107" i="1"/>
  <c r="L258" i="1" s="1"/>
  <c r="J234" i="1"/>
  <c r="J232" i="1" s="1"/>
  <c r="H199" i="1" l="1"/>
  <c r="I106" i="1"/>
  <c r="I257" i="1" s="1"/>
  <c r="J105" i="1"/>
  <c r="K256" i="1"/>
  <c r="J189" i="1"/>
  <c r="J104" i="1" s="1"/>
  <c r="J255" i="1" s="1"/>
  <c r="J200" i="1"/>
  <c r="K107" i="1"/>
  <c r="K258" i="1" s="1"/>
  <c r="I234" i="1"/>
  <c r="N181" i="1"/>
  <c r="I232" i="1" l="1"/>
  <c r="H232" i="1" s="1"/>
  <c r="H234" i="1"/>
  <c r="J256" i="1"/>
  <c r="I105" i="1"/>
  <c r="I256" i="1" s="1"/>
  <c r="I189" i="1"/>
  <c r="I200" i="1"/>
  <c r="J107" i="1"/>
  <c r="J258" i="1" s="1"/>
  <c r="H231" i="1"/>
  <c r="H33" i="1"/>
  <c r="H32" i="1" s="1"/>
  <c r="H200" i="1" l="1"/>
  <c r="I107" i="1"/>
  <c r="I258" i="1" s="1"/>
  <c r="H189" i="1"/>
  <c r="I104" i="1"/>
  <c r="H179" i="1"/>
  <c r="H161" i="1"/>
  <c r="I255" i="1" l="1"/>
  <c r="I254" i="1" s="1"/>
  <c r="I103" i="1"/>
  <c r="K120" i="1"/>
  <c r="N121" i="1"/>
  <c r="N120" i="1" s="1"/>
  <c r="M120" i="1"/>
  <c r="J120" i="1"/>
  <c r="I120" i="1"/>
  <c r="M154" i="1" l="1"/>
  <c r="N154" i="1"/>
  <c r="H119" i="1"/>
  <c r="H109" i="1"/>
  <c r="H46" i="1"/>
  <c r="N31" i="1"/>
  <c r="H222" i="1"/>
  <c r="H211" i="1"/>
  <c r="J188" i="1"/>
  <c r="K188" i="1"/>
  <c r="L188" i="1"/>
  <c r="M188" i="1"/>
  <c r="N188" i="1"/>
  <c r="I188" i="1"/>
  <c r="H186" i="1"/>
  <c r="K114" i="1"/>
  <c r="J114" i="1"/>
  <c r="K106" i="1" l="1"/>
  <c r="K111" i="1"/>
  <c r="J106" i="1"/>
  <c r="J111" i="1"/>
  <c r="L114" i="1"/>
  <c r="M114" i="1"/>
  <c r="M111" i="1" s="1"/>
  <c r="H188" i="1"/>
  <c r="K257" i="1" l="1"/>
  <c r="K254" i="1" s="1"/>
  <c r="L106" i="1"/>
  <c r="L257" i="1" s="1"/>
  <c r="L254" i="1" s="1"/>
  <c r="L111" i="1"/>
  <c r="J257" i="1"/>
  <c r="J254" i="1" s="1"/>
  <c r="H106" i="1"/>
  <c r="H257" i="1" s="1"/>
  <c r="M110" i="1"/>
  <c r="M106" i="1"/>
  <c r="H71" i="1"/>
  <c r="M257" i="1" l="1"/>
  <c r="H31" i="1"/>
  <c r="K16" i="1" l="1"/>
  <c r="H17" i="1" l="1"/>
  <c r="I40" i="1" l="1"/>
  <c r="J40" i="1"/>
  <c r="L40" i="1"/>
  <c r="K40" i="1"/>
  <c r="N40" i="1"/>
  <c r="M40" i="1"/>
  <c r="J181" i="1"/>
  <c r="M181" i="1"/>
  <c r="M180" i="1" s="1"/>
  <c r="N180" i="1"/>
  <c r="I181" i="1"/>
  <c r="H181" i="1" l="1"/>
  <c r="J346" i="1"/>
  <c r="K346" i="1"/>
  <c r="L346" i="1"/>
  <c r="M346" i="1"/>
  <c r="N346" i="1"/>
  <c r="N347" i="1"/>
  <c r="J347" i="1"/>
  <c r="K347" i="1"/>
  <c r="L347" i="1"/>
  <c r="M347" i="1"/>
  <c r="I346" i="1"/>
  <c r="I347" i="1"/>
  <c r="J345" i="1"/>
  <c r="K345" i="1"/>
  <c r="L345" i="1"/>
  <c r="M345" i="1"/>
  <c r="N345" i="1"/>
  <c r="I345" i="1"/>
  <c r="K315" i="1"/>
  <c r="L315" i="1"/>
  <c r="N285" i="1"/>
  <c r="H316" i="1"/>
  <c r="H317" i="1"/>
  <c r="H318" i="1"/>
  <c r="L285" i="1"/>
  <c r="J278" i="1"/>
  <c r="K278" i="1"/>
  <c r="K353" i="1" s="1"/>
  <c r="M278" i="1"/>
  <c r="N278" i="1"/>
  <c r="M152" i="1"/>
  <c r="N152" i="1"/>
  <c r="J279" i="1"/>
  <c r="K279" i="1"/>
  <c r="L279" i="1"/>
  <c r="M279" i="1"/>
  <c r="N279" i="1"/>
  <c r="I279" i="1"/>
  <c r="J277" i="1"/>
  <c r="K277" i="1"/>
  <c r="L277" i="1"/>
  <c r="M277" i="1"/>
  <c r="N277" i="1"/>
  <c r="M224" i="1"/>
  <c r="M223" i="1" s="1"/>
  <c r="N224" i="1"/>
  <c r="N223" i="1" s="1"/>
  <c r="M212" i="1"/>
  <c r="M203" i="1"/>
  <c r="N203" i="1"/>
  <c r="J196" i="1"/>
  <c r="K196" i="1"/>
  <c r="L196" i="1"/>
  <c r="M196" i="1"/>
  <c r="M195" i="1" s="1"/>
  <c r="N196" i="1"/>
  <c r="N195" i="1" s="1"/>
  <c r="I196" i="1"/>
  <c r="M187" i="1"/>
  <c r="N187" i="1"/>
  <c r="N172" i="1"/>
  <c r="N104" i="1" s="1"/>
  <c r="N255" i="1" s="1"/>
  <c r="N254" i="1" s="1"/>
  <c r="J172" i="1"/>
  <c r="K172" i="1"/>
  <c r="L172" i="1"/>
  <c r="M172" i="1"/>
  <c r="M104" i="1" s="1"/>
  <c r="M255" i="1" s="1"/>
  <c r="M254" i="1" s="1"/>
  <c r="I172" i="1"/>
  <c r="M162" i="1"/>
  <c r="N162" i="1"/>
  <c r="H113" i="1"/>
  <c r="H96" i="1"/>
  <c r="H97" i="1"/>
  <c r="H98" i="1"/>
  <c r="L24" i="1"/>
  <c r="H18" i="1"/>
  <c r="H19" i="1"/>
  <c r="H20" i="1"/>
  <c r="H25" i="1"/>
  <c r="M24" i="1"/>
  <c r="M23" i="1" s="1"/>
  <c r="N24" i="1"/>
  <c r="N23" i="1" s="1"/>
  <c r="I24" i="1"/>
  <c r="H24" i="1" s="1"/>
  <c r="J24" i="1"/>
  <c r="K24" i="1"/>
  <c r="L16" i="1"/>
  <c r="M16" i="1"/>
  <c r="N16" i="1"/>
  <c r="J16" i="1"/>
  <c r="I16" i="1"/>
  <c r="J353" i="1" l="1"/>
  <c r="J276" i="1"/>
  <c r="J351" i="1" s="1"/>
  <c r="N171" i="1"/>
  <c r="N103" i="1"/>
  <c r="H95" i="1"/>
  <c r="H315" i="1"/>
  <c r="H114" i="1"/>
  <c r="H111" i="1" s="1"/>
  <c r="H110" i="1" s="1"/>
  <c r="M285" i="1"/>
  <c r="M353" i="1"/>
  <c r="L348" i="1"/>
  <c r="L354" i="1" s="1"/>
  <c r="K352" i="1"/>
  <c r="N352" i="1"/>
  <c r="J352" i="1"/>
  <c r="M352" i="1"/>
  <c r="L352" i="1"/>
  <c r="N353" i="1"/>
  <c r="H345" i="1"/>
  <c r="H279" i="1"/>
  <c r="H347" i="1"/>
  <c r="K348" i="1"/>
  <c r="K354" i="1" s="1"/>
  <c r="J348" i="1"/>
  <c r="J344" i="1" s="1"/>
  <c r="I348" i="1"/>
  <c r="H346" i="1"/>
  <c r="H153" i="1"/>
  <c r="H152" i="1" s="1"/>
  <c r="J285" i="1"/>
  <c r="I285" i="1"/>
  <c r="H319" i="1"/>
  <c r="J103" i="1"/>
  <c r="L103" i="1"/>
  <c r="H107" i="1"/>
  <c r="H258" i="1" s="1"/>
  <c r="H105" i="1"/>
  <c r="H256" i="1" s="1"/>
  <c r="I278" i="1"/>
  <c r="I353" i="1" s="1"/>
  <c r="H104" i="1"/>
  <c r="K103" i="1"/>
  <c r="M103" i="1"/>
  <c r="H224" i="1"/>
  <c r="H223" i="1" s="1"/>
  <c r="H213" i="1"/>
  <c r="H212" i="1" s="1"/>
  <c r="H196" i="1"/>
  <c r="H195" i="1" s="1"/>
  <c r="H187" i="1"/>
  <c r="H163" i="1"/>
  <c r="H162" i="1" s="1"/>
  <c r="H172" i="1"/>
  <c r="H171" i="1" s="1"/>
  <c r="K94" i="1"/>
  <c r="M94" i="1"/>
  <c r="H16" i="1"/>
  <c r="H23" i="1"/>
  <c r="H285" i="1" l="1"/>
  <c r="L344" i="1"/>
  <c r="N94" i="1"/>
  <c r="H40" i="1"/>
  <c r="H255" i="1"/>
  <c r="H254" i="1" s="1"/>
  <c r="I276" i="1"/>
  <c r="I351" i="1" s="1"/>
  <c r="L276" i="1"/>
  <c r="L351" i="1" s="1"/>
  <c r="M276" i="1"/>
  <c r="M351" i="1" s="1"/>
  <c r="K276" i="1"/>
  <c r="J94" i="1"/>
  <c r="J354" i="1"/>
  <c r="H348" i="1"/>
  <c r="H344" i="1" s="1"/>
  <c r="K344" i="1"/>
  <c r="I277" i="1"/>
  <c r="I352" i="1" s="1"/>
  <c r="H352" i="1" s="1"/>
  <c r="N348" i="1"/>
  <c r="L278" i="1"/>
  <c r="M348" i="1"/>
  <c r="I344" i="1"/>
  <c r="I354" i="1"/>
  <c r="H103" i="1"/>
  <c r="L94" i="1"/>
  <c r="L353" i="1" l="1"/>
  <c r="H353" i="1" s="1"/>
  <c r="N276" i="1"/>
  <c r="N351" i="1" s="1"/>
  <c r="H276" i="1"/>
  <c r="J350" i="1"/>
  <c r="M275" i="1"/>
  <c r="H94" i="1"/>
  <c r="H354" i="1"/>
  <c r="H278" i="1"/>
  <c r="K351" i="1"/>
  <c r="H351" i="1" s="1"/>
  <c r="K275" i="1"/>
  <c r="L350" i="1"/>
  <c r="H277" i="1"/>
  <c r="M344" i="1"/>
  <c r="M354" i="1"/>
  <c r="M350" i="1" s="1"/>
  <c r="L275" i="1"/>
  <c r="N344" i="1"/>
  <c r="N354" i="1"/>
  <c r="I275" i="1"/>
  <c r="I94" i="1"/>
  <c r="N350" i="1" l="1"/>
  <c r="N275" i="1"/>
  <c r="K350" i="1"/>
  <c r="J275" i="1"/>
  <c r="H275" i="1" s="1"/>
  <c r="I350" i="1" l="1"/>
  <c r="H350" i="1" s="1"/>
  <c r="H180" i="1"/>
  <c r="H202" i="1"/>
  <c r="H203" i="1" s="1"/>
</calcChain>
</file>

<file path=xl/comments1.xml><?xml version="1.0" encoding="utf-8"?>
<comments xmlns="http://schemas.openxmlformats.org/spreadsheetml/2006/main">
  <authors>
    <author>Кузнецов Роман Вячеславович</author>
    <author>Овсянникова Екатерина Александровна</author>
  </authors>
  <commentList>
    <comment ref="H30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12 телепередач
9 реклам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12 телепередач
1 видеоролик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12 телепередач
1 видеоролик</t>
        </r>
      </text>
    </comment>
    <comment ref="H70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K70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УГИБДД- 15 меропр-й</t>
        </r>
      </text>
    </comment>
    <comment ref="M70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N70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33 - Мэрия
1 - ТУАД</t>
        </r>
      </text>
    </comment>
    <comment ref="L109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Светофор ТУАДа</t>
        </r>
      </text>
    </comment>
    <comment ref="M109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Мэрия - 24 светофора</t>
        </r>
      </text>
    </comment>
    <comment ref="N10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- 24
ТУАД - 2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5000 дор. знак. - Мэрия
27 пеш. пер. - ТУАД </t>
        </r>
      </text>
    </comment>
    <comment ref="K1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2000 дор знак - Мэрия
15 пеш пер - ТУАД</t>
        </r>
      </text>
    </comment>
    <comment ref="L1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1000 дор знак - Мэрия
4 пеш пер - ТУАД</t>
        </r>
      </text>
    </comment>
    <comment ref="M1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- 4 пеш. Перехода
Мэрия - 5000 дорожных знаков</t>
        </r>
      </text>
    </comment>
    <comment ref="N1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 пеш. перехода
Мэрия - 5000 дор. знак.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5500 дор. знак. - Мэрия
27 пеш. пер. - ТУАД </t>
        </r>
      </text>
    </comment>
    <comment ref="K13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1275 дор знак - Мэрия
22 пеш пер - ТУАД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1000 дор знак - Мэрия
5 пеш пер - ТУАД</t>
        </r>
      </text>
    </comment>
    <comment ref="M13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- 2 пеш. перехода
Мэрия - 5000 дорожных знаков</t>
        </r>
      </text>
    </comment>
    <comment ref="N139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- 4 пеш. перехода
Мэрия - 5000 дор. знак.</t>
        </r>
      </text>
    </comment>
    <comment ref="H15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- 5,2
Мэрия - 9,7</t>
        </r>
      </text>
    </comment>
    <comment ref="K15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- 0,7 км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- 5,2
Мэрия - 5,0</t>
        </r>
      </text>
    </comment>
    <comment ref="M15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8,2 - ТУАД
4,4 - Мэрия</t>
        </r>
      </text>
    </comment>
    <comment ref="N15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- 13,4
Мэрия - 4,4</t>
        </r>
      </text>
    </comment>
    <comment ref="H2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- 1775</t>
        </r>
      </text>
    </comment>
    <comment ref="J2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- 1099,9</t>
        </r>
      </text>
    </comment>
    <comment ref="M2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- 1250</t>
        </r>
      </text>
    </comment>
    <comment ref="N2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- 1250</t>
        </r>
      </text>
    </comment>
  </commentList>
</comments>
</file>

<file path=xl/sharedStrings.xml><?xml version="1.0" encoding="utf-8"?>
<sst xmlns="http://schemas.openxmlformats.org/spreadsheetml/2006/main" count="727" uniqueCount="180">
  <si>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</si>
  <si>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</si>
  <si>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</si>
  <si>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</si>
  <si>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</si>
  <si>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</si>
  <si>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</si>
  <si>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</si>
  <si>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</si>
  <si>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2020 год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</si>
  <si>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</si>
  <si>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</si>
  <si>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</si>
  <si>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</si>
  <si>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</si>
  <si>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</si>
  <si>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</si>
  <si>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</si>
  <si>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</si>
  <si>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</si>
  <si>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</si>
  <si>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</si>
  <si>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</si>
  <si>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федеральный бюджет</t>
  </si>
  <si>
    <t>Наименование показателя                  (ед. изм.)</t>
  </si>
  <si>
    <r>
      <t xml:space="preserve"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</t>
    </r>
    <r>
      <rPr>
        <sz val="8"/>
        <color rgb="FF000000"/>
        <rFont val="Times New Roman"/>
        <family val="1"/>
        <charset val="204"/>
      </rPr>
      <t>ГКУ НСО ЦОДД во взаимодействии с ГУ МВД России по Новосибирской области</t>
    </r>
  </si>
  <si>
    <t>Количество публикаций, единиц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</si>
  <si>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</si>
  <si>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</si>
  <si>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Всего, в том числе:</t>
  </si>
  <si>
    <t>Количество единиц</t>
  </si>
  <si>
    <t>Количество светофорных объектов, единиц</t>
  </si>
  <si>
    <t>Минтранс Новосибирской области, ГКУ НСО ТУАД, ГБУ НСО СМЭУ во взаимодействии с мэрией города Новосибирска</t>
  </si>
  <si>
    <t>Количество дорожных знаков, пешеходных переходов, единиц</t>
  </si>
  <si>
    <t>Количество км, единиц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</si>
  <si>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</si>
  <si>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</si>
  <si>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</si>
  <si>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</si>
  <si>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</si>
  <si>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</si>
  <si>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</si>
  <si>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</si>
  <si>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</si>
  <si>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</si>
  <si>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</si>
  <si>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Х</t>
  </si>
  <si>
    <t>Количество информационных материалов, единиц</t>
  </si>
  <si>
    <t>Итого затрат по цели 2 государственной программы</t>
  </si>
  <si>
    <t>Сумма затрат по государственной программе</t>
  </si>
  <si>
    <t>31.0.03.02630</t>
  </si>
  <si>
    <t>Код бюджетной классификации</t>
  </si>
  <si>
    <t>Таблица 3</t>
  </si>
  <si>
    <t>Сумма затрат всего, в том числе:</t>
  </si>
  <si>
    <t>07.0.03.24280</t>
  </si>
  <si>
    <t>09.</t>
  </si>
  <si>
    <t>04.</t>
  </si>
  <si>
    <t xml:space="preserve">федеральный бюджет </t>
  </si>
  <si>
    <t>(тыс.руб.)</t>
  </si>
  <si>
    <t>Минтранс Новосибирской области, ГКУ НСО ЦОДД во взаимодействии с ГУ МВД России по Новосибирской области, УГИБДД ГУ МВД России по Новосибирской области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</si>
  <si>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</si>
  <si>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>Задача 1.2. Совершенствование организации дорожного движения на автомобильных дорогах Новосибирской области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</si>
  <si>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</si>
  <si>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</si>
  <si>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</si>
  <si>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</si>
  <si>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</si>
  <si>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</si>
  <si>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</si>
  <si>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</si>
  <si>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</si>
  <si>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</si>
  <si>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Количество видеороликов</t>
  </si>
  <si>
    <t>2.2.1.1. Информирование населения о мерах, направленных на обеспечение безопасности на транспорте, реализованных в рамках государственной программы</t>
  </si>
  <si>
    <t>31.0.02.02620</t>
  </si>
  <si>
    <t>в том числе:</t>
  </si>
  <si>
    <t>Минтранс Новосибирской области, ГКУ НСО ТУАД, ГБУ НСО СМЭУ во взаимодействии с мэрией города Новосибирска,  ЗСЖД</t>
  </si>
  <si>
    <t>Минтранс Новосибирской области, ГКУ НСО ТУАД,  мэрия города Новосибирска</t>
  </si>
  <si>
    <t>Минтранс Новосибирской области, ГКУ НСО ТУАД во взаимодействии с ЗСЖД</t>
  </si>
  <si>
    <t>Минтранс Новосибирской области, мэрия города Новосибирска</t>
  </si>
  <si>
    <t>Минтранс Новосибирской области, 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</si>
  <si>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 xml:space="preserve">Применяемые сокращения:
ГАПОУ НСО «Новосибирский медицинский колледж» –государственное автономное профессиональное образовательное учреждение Новосибирской области «Новосибирский медицинский колледж»;
ГБУ ДО НСО  «Автомотоцентр» – государственное бюджетное образовательное учреждение дополнительного образования детей Новосибирской области «Областной центр детского (юношеского) технического творчества «Автомотоцентр»»;
ГБУ НСО СМЭУ – государственное бюджетное учреждение Новосибирской области «Специализированное монтажно-эксплуатационное учреждение»;
ГКУ НСО ЦОДД – государственное казенное учреждение Новосибирской области «Центр организации дорожного движения»;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ГКУЗ НСО «Территориальный центр медицины катастроф Новосибирской области»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России по Новосибирской области – Главное управление Министерства внутренних дел Российской Федерации по Новосибирской области;
ДТП – дорожно-транспортные происшествия;
ЗСЖД – Западно-Сибирская дирекция инфраструктуры - структурное подразделение Центральной дирекции инфраструктуры - филиала открытого акционерного общества «Российские железные дороги»;
ГУ МЧС России по Новосибирской области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области;
Минздрав Новосибирской области – министерство здравоохранения Новосибирской области;
Минобразования Новосибирской области – министерство образования Новосибирской области;
Минтранс Новосибирской области – министерство транспорта и дорожного хозяйства Новосибирской области;
УГИБДД ГУ МВД России по Новосибирской области –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области;
УТ МВД России по СФО – Управление на транспорте Министерства внутренних дел Российской Федерации
по Сибирскому федеральному округу;
УФСБ России по Новосибирской области – Управление Федеральной службы безопасности Российской Федерации по Новосибирской области.
</t>
  </si>
  <si>
    <t>Минтранс Новосибирской области, Управление информационных проектов Новосибирской области 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</si>
  <si>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2020 год и плановый период 2021 и 2022 года</t>
  </si>
  <si>
    <t>Значение показателя на 2022 год</t>
  </si>
  <si>
    <t xml:space="preserve">1.1.1. Региональный проект «Безопасность дорожного движения (Новосибирская область)» </t>
  </si>
  <si>
    <t>31.0.R3.02610</t>
  </si>
  <si>
    <t>31.0.R3.02620</t>
  </si>
  <si>
    <t>31.0.R2.06360</t>
  </si>
  <si>
    <t>За период 2020-2022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</si>
  <si>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Комплекс мероприятий</t>
  </si>
  <si>
    <t>Минтранс Новосибирской области во взаимодействии с субъектами транспортной инфраструктуры, органами местного самоуправления, УТ МВД России по СФО, ГУ МВД России по Новосибирской области, мэрия города Новосибирска</t>
  </si>
  <si>
    <t>Минтранс Новосибирской области, Минобразования Новосибирской области, ГКУ НСО ТУАД,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</si>
  <si>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За период 2020-2022 годов будут проведены мероприятия, направленные на повышение культуры поведения участников движения, способствующих снижению нарушений ПДД.</t>
  </si>
  <si>
    <t>1.1.2. Проведение мероприятий, направленных на повышение культуры поведения участников дорожного движения</t>
  </si>
  <si>
    <t xml:space="preserve">1.1.2.3. Публикация материалов по безопасности дорожного движения, профилактике детского дорожно-транспортного травматизма в средствах массовой информации </t>
  </si>
  <si>
    <t>За период 2020-2022 годов будет проведено не менее 183  мероприятий.</t>
  </si>
  <si>
    <t>Минтранс Новосибирской области, ГКУ НСО ЦОДД во взаимодействии с ЦАФАП ОДД ГИБДД ГУ МВД России по Новосибирской области, исполнители, привлекаемые в соответствии с законодательством</t>
  </si>
  <si>
    <t>К концу 2022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10,0 тыс. учащихся.</t>
  </si>
  <si>
    <t>29.0.02.24140</t>
  </si>
  <si>
    <t>29.0.03.24220</t>
  </si>
  <si>
    <t>29.0.03.24230</t>
  </si>
  <si>
    <t>29.0.03.24240</t>
  </si>
  <si>
    <t>29.0.03.24210</t>
  </si>
  <si>
    <t>Количество телепередач, видеороликов, реклам</t>
  </si>
  <si>
    <t>К концу 2022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</si>
  <si>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t>В 2020 году будет оплачена кредиторская задолженность за выполненные работы в 2019 году.</t>
  </si>
  <si>
    <t>За период 2020-2022 годов общее количество приведенных в нормативное состояние подъездов к железнодорожным переездам будет составлять не менее 7.</t>
  </si>
  <si>
    <t>К концу 2022 года в рамках текущей деятельности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а также повысят квалификацию средний медицинский персонал, в общем количестве 1590 человек.</t>
  </si>
  <si>
    <t>Минтранс Новосибирской области во взаимодействии с Территориальными органами федеральных органов исполнительной власти в разрезе отраслей (Ространснадзор, Росжелдор, Росавтодор, Росавиация, Росморречфлот), органы местного самоуправления, УТ МВД России по СФО, ГУ МВД России по Новосибирской области</t>
  </si>
  <si>
    <t>2.2.1. Обеспечение проведения тематических информационно-пропагандистких мероприятий по вопросам обеспечения транспортной безопасности населения Новосибирской области</t>
  </si>
  <si>
    <r>
      <t xml:space="preserve">Значение показателя на очередной финансовый                </t>
    </r>
    <r>
      <rPr>
        <b/>
        <u/>
        <sz val="8"/>
        <color rgb="FF000000"/>
        <rFont val="Times New Roman"/>
        <family val="1"/>
        <charset val="204"/>
      </rPr>
      <t>2020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</si>
  <si>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налоговые расходы</t>
  </si>
  <si>
    <t>1.1.2.1. Проведение лекций, семинаров, бесед с участниками дорожного движения</t>
  </si>
  <si>
    <t>1.1.2.2.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</si>
  <si>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>Приложение 1 к приказу</t>
  </si>
  <si>
    <t>Минтранса Новосибирской области</t>
  </si>
  <si>
    <t xml:space="preserve">от             №    </t>
  </si>
  <si>
    <t xml:space="preserve"> Задача 1.1. Развитие комплексной системы профилактики и предупреждения опасного поведения участников дорожного движения.</t>
  </si>
  <si>
    <t>В 2020 году будет произведено не менее 12 телепередач с охватом аудитории не менее 1 500 тыс. человек, реализовано 9 социальных реклам с охватом аудитории не менее 40 000 тыс. человек с учетом повторного информирования.
За период 2021-2022 годов будет произведено не менее 24 телепередач и 2 видеороликов по профилактике ДТП с охватом аудитории не менее 1 500 тыс. человек ежегодно.</t>
  </si>
  <si>
    <t>1.1.2.5. Производство короткометражных социальных фильмов, видео-, аудиороликов по профилактике ДТП</t>
  </si>
  <si>
    <t>1.1.2.4. Проведение комплекса рейдовых и пропагандистских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«Внимание-камера!», «Детское кресло», «Трасса»</t>
  </si>
  <si>
    <t>Повышение уровня обеспеченности транспортной безопасности на объектах транспортной инфраструктуры посредством оснащения техническими средствами, которое будет использоваться при проведении досмотра пассажиров и багажа подразделениями транспортной безопасности.</t>
  </si>
  <si>
    <t>За период 2020-2022 годов будет сформировано 6 итоговых материалов, на основании которых планируется принятие мер по реализации действующего законодательства РФ в области обеспечения транспортной безопасности.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</si>
  <si>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транспорте.</t>
  </si>
  <si>
    <t>+0,4</t>
  </si>
  <si>
    <t>+1600</t>
  </si>
  <si>
    <t>-1600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</si>
  <si>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</si>
  <si>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</si>
  <si>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t>1.2.1.2.1. Оплата кредиторской задолженности за работы, выполненные в 2019 году</t>
  </si>
  <si>
    <t>1.2.1.2.2.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</si>
  <si>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</si>
  <si>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</si>
  <si>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</si>
  <si>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</si>
  <si>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</si>
  <si>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</si>
  <si>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t>1.2.1.10. Разметка автомобильных дорог в рамках содержания, в том числе приемочный контроль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</si>
  <si>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</si>
  <si>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 xml:space="preserve">1.2.2. Региональный проект «Общесистемные меры развития дорожного хозяйства (Новосибирская область)» </t>
  </si>
  <si>
    <t>2.1.1.1. Оснащение объектов АО «Экспресс-Пригород» средствами и системами обеспечения транспортной безопасности.</t>
  </si>
  <si>
    <t>Минтранс Новосибирской области, АО «Экспресс-Пригород»</t>
  </si>
  <si>
    <t>В 2022 году АО "Экспресс-пригород" планируется закупка и установка на пригородном вокзале станции Новосибирск-Главный средств и систем обеспечения транспортной безопасности. Финансирование за счет средств внебюджетных источников будет указано после уточнения стоимости.
В 2020-2021 годах выполнение работ не предусмотрено.</t>
  </si>
  <si>
    <t>1.2.1.1. Строительство и реконструкция светофорных объектов (светофоров), оснащение действующих светодиодными линзами, детекторами, контроллерами и звуком, в том числе проектно-изыскательские работы</t>
  </si>
  <si>
    <t>Протяженность, км</t>
  </si>
  <si>
    <t>1.1.1.1. Проведение массовых мероприятий с детьми: конкурсов «Безопасное колесо», «Зеленая волна», «Телерадиопрограмм по безопасности дорожного движения», профильных смен «Юные инспектора движения», социальной акции «Домой в автолюльке» (приуроченная ко Дню защиты детей)</t>
  </si>
  <si>
    <t>1.1.1.2. Производство и размещение регулярной телепрограммы по безопасности дорожного движения, производство короткометражных социальных фильмов, видео-, аудиороликов по профилактике ДТП, разработка коммуникационного фирменного стиля «Дизайн-код в сфере безопасности дорожного движения», изготовление и размещение стендов наружной рекламы, полиграфической продукции по безопасности дорожного движения</t>
  </si>
  <si>
    <r>
      <t>1.2.1.9. Строительство искусственного</t>
    </r>
    <r>
      <rPr>
        <sz val="8"/>
        <color theme="1"/>
        <rFont val="Times New Roman"/>
        <family val="1"/>
        <charset val="204"/>
      </rPr>
      <t xml:space="preserve"> освещения в рамках реконструкции участков автодорог, устройство недостающего освещения в рамках капитального ремонта участков автодорог, в том числе проектно-изыскательские работы</t>
    </r>
  </si>
  <si>
    <t>1.1.2.6. Оформление материалов (в том числе, материалов по рассмотрению жалоб на постановления по делам об административных правонарушениях и привлечении к административной ответственности лиц, уклоняющихся от уплаты назначенных им административных штрафов по таким правонарушениям, приобретение бумажной и иной печатной продукции для обеспечения оформления и отправки постановлений и материалов по делам об административных правонарушениях в области обеспечения безопасности дорожного движения) и рассылкой почтовых отправлений (в том числе международных) и СМС сообщений об уплате штрафов за нарушение законодательства в области дорожного движения, выявленные на территории Новосибирской области с помощью специальных технических средств фото- и видеофиксации, автоматических комплексов весового и габаритного контроля</t>
  </si>
  <si>
    <t>1.2.1.12. Устройство и совершенствование площадок для работы пунктов весового контроля и проектно-изыскательские работы</t>
  </si>
  <si>
    <t xml:space="preserve">1.2.2.1. Устройство системы динамического контроля массы движущихся транспортных средств на автомобильных дорогах регионального и межмуниципального значения </t>
  </si>
  <si>
    <t xml:space="preserve">Количество систем, единиц </t>
  </si>
  <si>
    <t>Оборудование автомобильных дорог регионального и межмуниципального значения системами динамического контроля массы движущихся транспортных средств.</t>
  </si>
  <si>
    <t>2.1.1.3. Оснащение объектов Новосибирского метрополитена средствами и системами обеспечения транспортной безопасности.</t>
  </si>
  <si>
    <t>Уровень технической оснащенности объектов метрополитена, %</t>
  </si>
  <si>
    <t>В период 2020-2022 годов будут произведены 6 видеороликов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 тыс. человек ежегодно.</t>
  </si>
  <si>
    <t>В период 2020-2022 годов будет произведено 3 комплекса мероприятий, в результате которых общий объем пересылаемых почтовых отправлений об уплате штрафов за нарушение законодательства РФ в области дорожного движения составит в 2020 году - 2 515,0 тыс. единиц, в 2021 и 2022 годах по 1 850,0 тыс. единиц в год.</t>
  </si>
  <si>
    <t>Проведение массовых мероприятий, повышающих уровень осведомленности населения в области безопасности дорожного движения.</t>
  </si>
  <si>
    <t>За период 2020-2022 годов будет произведено не менее 48,0 тыс. публикаций статистических и информационных данных.</t>
  </si>
  <si>
    <t>29.0.03.45350</t>
  </si>
  <si>
    <t>29.0.03.45360</t>
  </si>
  <si>
    <t>29.0.03.24280</t>
  </si>
  <si>
    <t>29.0.02.24130</t>
  </si>
  <si>
    <t>За период 2020-2022 годов будет произведено не менее 26,7 км поверхностной обработки проезжей части автомобильных дорог в Новосибирской области.</t>
  </si>
  <si>
    <t>За период 2020-2022 годов общее количество построенных и обустроенных остановочных павильонов будет составлять не менее 28 шт.</t>
  </si>
  <si>
    <t>За период 2020-2022 годов общее количество построенных/замененных на автомобильных дорогах в Новосибирской области ограждений составит не менее 72,0 км.</t>
  </si>
  <si>
    <t>За период 2020-2022 годов общее количество построенных/ реконструированных светофорных объектов будет составлять не менее 84 шт.</t>
  </si>
  <si>
    <t>За период 2020-2022 годов общее количество установленных/замененных дорожных знаков будет составлять 15 000 шт., 33 пешеходных перехода, прилегающих к общеобразовательным организациям, будет оборудовано в соответствии с национальными стандартами.</t>
  </si>
  <si>
    <t>За период 2020-2022 годов общее количество установленных/замененных дорожных знаков будет составлять 15 000 шт., 33 пешеходных перехода, прилегающих к общеобразовательным организациям, будет оборудовано в соответствии с национальными стандартами. В том числе будет оплачена кредиторская задолженность по выполненным в 2019 году работам.</t>
  </si>
  <si>
    <t>За период 2020-2022 годов будут оборудованы искусственным освещением места концентрации ДТП в населенных пунктах с транзитным движением автотранспорта на участках общей протяженностью не менее 46,9 км.</t>
  </si>
  <si>
    <t>За период 2020-2022 годов общая протяженность автомобильных дорог Новосибирской области с первичным нанесением дорожной разметки будет составлять не менее 14 118 км, при этом финансирование указано с учетом повторного нанесения.</t>
  </si>
  <si>
    <t>За период 2020-2022 годов будет проведено не менее 60,0 тыс. мероприятий.</t>
  </si>
  <si>
    <t>За период 2020-2022 годов будет проведено не менее 1 140 мероприятий.</t>
  </si>
  <si>
    <t>В 2020 и 2022 годах общая протяженность устроенных переходно-скоростных полос, обустроенных пересечений и примыканий будет составлять              1,2 км. В 2021 году финансирование предусмотрено на проектно-изыскательские работы.</t>
  </si>
  <si>
    <t>За период 2020-2022 годов будут разработаны проекты организации дорожного движения на участке автомобильных дорог Новосибирской области протяженностью 8 570,6 км.</t>
  </si>
  <si>
    <t xml:space="preserve">За период 2020-2022 годов будут проведены проектно-изыскательские работы и обустроены площадки для работы пунктов весового контроля в количестве не менее 9 единиц. </t>
  </si>
  <si>
    <t>За период 2020-2022 годов на автомобильных дорогах регионального и межмуниципального значения будет установлено не менее 9 систем динамического контроля массы движущихся транспортных средств.</t>
  </si>
  <si>
    <t>Проектом государственной программы и Законом об областном бюджете на 2021-2023 годы предусмотрено финансирование для оснащения средствами и системами транспортной безопасности 14 объектов Новосибирского метрополитена (метромост на перегоне между станцией метро «Речной вокзал» и станцией метро «Студенческая»; станции метро «Заельцовская», «Гагаринская», «Красный проспект», «Сибирская», «Площадь Ленина», «Октябрьская», «Речной вокзал», «Студенческая», «Площадь Маркса», «Площадь Гарина-Михайловского», «Маршала Покрышкина», «Березовая роща»,  «Золотая Нива») с завершением работ на всех объектах в 2022 году. В 2021 году будут проведены конкурсные процедуры на предпроектные изыскания, проектно-изыскательские работы, начато оснащение объектов метрополитена средствами транспортной безопасности.
Законом об областном бюджете на 2020-2022 годы финансирование на выполнение данного мероприятия не предусмотрено.</t>
  </si>
  <si>
    <t>За период 2020-2022 годов общая протяженность построенных тротуаров будет составлять не менее 41,3 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</si>
</sst>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_-* #,##0.0\ _₽_-;\-* #,##0.0\ _₽_-;_-* &quot;-&quot;?\ _₽_-;_-@_-"/>
    <numFmt numFmtId="166" formatCode="#,##0.0"/>
    <numFmt numFmtId="167" formatCode="_-* #,##0\ _₽_-;\-* #,##0\ _₽_-;_-* &quot;-&quot;?\ _₽_-;_-@_-"/>
    <numFmt numFmtId="168" formatCode="0.0"/>
    <numFmt numFmtId="169" formatCode="_-* #,##0.00\ _₽_-;\-* #,##0.0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165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 wrapText="1" indent="1"/>
    </xf>
    <xf numFmtId="169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vertical="center"/>
    </xf>
    <xf numFmtId="165" fontId="3" fillId="0" borderId="4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left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71"/>
  <sheetViews>
    <sheetView tabSelected="1" view="pageBreakPreview" zoomScale="90" zoomScaleNormal="70" zoomScaleSheetLayoutView="90" workbookViewId="0">
      <pane ySplit="11" topLeftCell="A12" activePane="bottomLeft" state="frozen"/>
      <selection pane="bottomLeft" activeCell="M231" sqref="M231"/>
    </sheetView>
  </sheetViews>
  <sheetFormatPr defaultColWidth="8.85546875" defaultRowHeight="15" x14ac:dyDescent="0.25"/>
  <cols>
    <col min="1" max="1" width="27.28515625" style="2" customWidth="1"/>
    <col min="2" max="2" width="15.28515625" style="2" customWidth="1"/>
    <col min="3" max="4" width="5.85546875" style="2" customWidth="1"/>
    <col min="5" max="5" width="4.5703125" style="2" customWidth="1"/>
    <col min="6" max="6" width="11.7109375" style="2" customWidth="1"/>
    <col min="7" max="7" width="5.85546875" style="2" customWidth="1"/>
    <col min="8" max="8" width="11.5703125" style="2" customWidth="1"/>
    <col min="9" max="9" width="10.28515625" style="2" customWidth="1"/>
    <col min="10" max="10" width="10.7109375" style="2" customWidth="1"/>
    <col min="11" max="11" width="11.140625" style="2" customWidth="1"/>
    <col min="12" max="14" width="11.85546875" style="2" customWidth="1"/>
    <col min="15" max="15" width="23.85546875" style="2" customWidth="1"/>
    <col min="16" max="16" width="24.7109375" style="2" customWidth="1"/>
    <col min="17" max="17" width="15.85546875" style="2" customWidth="1"/>
    <col min="18" max="16384" width="8.85546875" style="2"/>
  </cols>
  <sheetData>
    <row r="1" spans="1:16" ht="19.899999999999999" customHeight="1" x14ac:dyDescent="0.25">
      <c r="P1" s="6" t="s">
        <v>115</v>
      </c>
    </row>
    <row r="2" spans="1:16" ht="19.899999999999999" customHeight="1" x14ac:dyDescent="0.25">
      <c r="P2" s="6" t="s">
        <v>116</v>
      </c>
    </row>
    <row r="3" spans="1:16" ht="19.899999999999999" customHeight="1" x14ac:dyDescent="0.25">
      <c r="P3" s="6" t="s">
        <v>117</v>
      </c>
    </row>
    <row r="4" spans="1:16" ht="19.899999999999999" customHeight="1" x14ac:dyDescent="0.25">
      <c r="P4" s="6"/>
    </row>
    <row r="5" spans="1:16" ht="19.899999999999999" customHeight="1" x14ac:dyDescent="0.25">
      <c r="P5" s="6" t="s">
        <v>52</v>
      </c>
    </row>
    <row r="6" spans="1:16" ht="42.6" customHeight="1" x14ac:dyDescent="0.25">
      <c r="A6" s="129" t="s">
        <v>83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5.6" customHeight="1" thickBo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7" t="s">
        <v>58</v>
      </c>
    </row>
    <row r="8" spans="1:16" ht="14.45" customHeight="1" x14ac:dyDescent="0.25">
      <c r="A8" s="97" t="s">
        <v>0</v>
      </c>
      <c r="B8" s="99" t="s">
        <v>1</v>
      </c>
      <c r="C8" s="99" t="s">
        <v>51</v>
      </c>
      <c r="D8" s="99"/>
      <c r="E8" s="99"/>
      <c r="F8" s="99"/>
      <c r="G8" s="99"/>
      <c r="H8" s="130" t="s">
        <v>9</v>
      </c>
      <c r="I8" s="133" t="s">
        <v>111</v>
      </c>
      <c r="J8" s="134"/>
      <c r="K8" s="134"/>
      <c r="L8" s="135"/>
      <c r="M8" s="130" t="s">
        <v>10</v>
      </c>
      <c r="N8" s="130" t="s">
        <v>84</v>
      </c>
      <c r="O8" s="99" t="s">
        <v>2</v>
      </c>
      <c r="P8" s="140" t="s">
        <v>3</v>
      </c>
    </row>
    <row r="9" spans="1:16" ht="25.9" customHeight="1" x14ac:dyDescent="0.25">
      <c r="A9" s="98"/>
      <c r="B9" s="94"/>
      <c r="C9" s="94" t="s">
        <v>4</v>
      </c>
      <c r="D9" s="94" t="s">
        <v>5</v>
      </c>
      <c r="E9" s="95" t="s">
        <v>6</v>
      </c>
      <c r="F9" s="94" t="s">
        <v>7</v>
      </c>
      <c r="G9" s="94" t="s">
        <v>8</v>
      </c>
      <c r="H9" s="131"/>
      <c r="I9" s="136"/>
      <c r="J9" s="137"/>
      <c r="K9" s="137"/>
      <c r="L9" s="138"/>
      <c r="M9" s="131"/>
      <c r="N9" s="131"/>
      <c r="O9" s="94"/>
      <c r="P9" s="141"/>
    </row>
    <row r="10" spans="1:16" ht="15.6" customHeight="1" x14ac:dyDescent="0.25">
      <c r="A10" s="98"/>
      <c r="B10" s="94"/>
      <c r="C10" s="94"/>
      <c r="D10" s="94"/>
      <c r="E10" s="96"/>
      <c r="F10" s="94"/>
      <c r="G10" s="94"/>
      <c r="H10" s="132"/>
      <c r="I10" s="50" t="s">
        <v>11</v>
      </c>
      <c r="J10" s="50" t="s">
        <v>12</v>
      </c>
      <c r="K10" s="50" t="s">
        <v>13</v>
      </c>
      <c r="L10" s="50" t="s">
        <v>14</v>
      </c>
      <c r="M10" s="132"/>
      <c r="N10" s="132"/>
      <c r="O10" s="94"/>
      <c r="P10" s="141"/>
    </row>
    <row r="11" spans="1:16" ht="15.75" thickBot="1" x14ac:dyDescent="0.3">
      <c r="A11" s="8">
        <v>1</v>
      </c>
      <c r="B11" s="9">
        <v>2</v>
      </c>
      <c r="C11" s="9">
        <v>3</v>
      </c>
      <c r="D11" s="9">
        <v>4</v>
      </c>
      <c r="E11" s="9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18</v>
      </c>
      <c r="P11" s="9">
        <v>19</v>
      </c>
    </row>
    <row r="12" spans="1:16" ht="13.9" customHeight="1" x14ac:dyDescent="0.25">
      <c r="A12" s="101" t="s">
        <v>60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</row>
    <row r="13" spans="1:16" ht="14.45" customHeight="1" thickBot="1" x14ac:dyDescent="0.3">
      <c r="A13" s="104" t="s">
        <v>118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1:16" ht="33.75" customHeight="1" x14ac:dyDescent="0.25">
      <c r="A14" s="113" t="s">
        <v>85</v>
      </c>
      <c r="B14" s="24" t="s">
        <v>24</v>
      </c>
      <c r="C14" s="25"/>
      <c r="D14" s="25"/>
      <c r="E14" s="25"/>
      <c r="F14" s="25"/>
      <c r="G14" s="25"/>
      <c r="H14" s="26"/>
      <c r="I14" s="27"/>
      <c r="J14" s="26"/>
      <c r="K14" s="26"/>
      <c r="L14" s="27"/>
      <c r="M14" s="26"/>
      <c r="N14" s="28"/>
      <c r="O14" s="116" t="s">
        <v>92</v>
      </c>
      <c r="P14" s="119" t="s">
        <v>158</v>
      </c>
    </row>
    <row r="15" spans="1:16" x14ac:dyDescent="0.25">
      <c r="A15" s="114"/>
      <c r="B15" s="20" t="s">
        <v>17</v>
      </c>
      <c r="C15" s="5"/>
      <c r="D15" s="5"/>
      <c r="E15" s="5"/>
      <c r="F15" s="5"/>
      <c r="G15" s="5"/>
      <c r="H15" s="10"/>
      <c r="I15" s="10" t="s">
        <v>18</v>
      </c>
      <c r="J15" s="10" t="s">
        <v>18</v>
      </c>
      <c r="K15" s="10" t="s">
        <v>18</v>
      </c>
      <c r="L15" s="10" t="s">
        <v>18</v>
      </c>
      <c r="M15" s="10"/>
      <c r="N15" s="10"/>
      <c r="O15" s="117"/>
      <c r="P15" s="120"/>
    </row>
    <row r="16" spans="1:16" ht="22.5" x14ac:dyDescent="0.25">
      <c r="A16" s="114"/>
      <c r="B16" s="20" t="s">
        <v>19</v>
      </c>
      <c r="C16" s="5"/>
      <c r="D16" s="5"/>
      <c r="E16" s="5"/>
      <c r="F16" s="5"/>
      <c r="G16" s="5"/>
      <c r="H16" s="10">
        <f>H17+H18+H19+H20</f>
        <v>14000</v>
      </c>
      <c r="I16" s="10">
        <f t="shared" ref="I16:N16" si="0">I17+I18+I19+I20</f>
        <v>0</v>
      </c>
      <c r="J16" s="10">
        <f t="shared" si="0"/>
        <v>0</v>
      </c>
      <c r="K16" s="10">
        <f>K17+K18+K19+K20</f>
        <v>294.2</v>
      </c>
      <c r="L16" s="10">
        <f t="shared" si="0"/>
        <v>13705.8</v>
      </c>
      <c r="M16" s="10">
        <f t="shared" si="0"/>
        <v>4000</v>
      </c>
      <c r="N16" s="10">
        <f t="shared" si="0"/>
        <v>4000</v>
      </c>
      <c r="O16" s="117"/>
      <c r="P16" s="120"/>
    </row>
    <row r="17" spans="1:16" x14ac:dyDescent="0.25">
      <c r="A17" s="114"/>
      <c r="B17" s="20" t="s">
        <v>20</v>
      </c>
      <c r="C17" s="11"/>
      <c r="D17" s="11"/>
      <c r="E17" s="11"/>
      <c r="F17" s="11"/>
      <c r="G17" s="5"/>
      <c r="H17" s="10">
        <f>I17+J17+K17+L17</f>
        <v>14000</v>
      </c>
      <c r="I17" s="10">
        <f>I25+I33</f>
        <v>0</v>
      </c>
      <c r="J17" s="10">
        <f t="shared" ref="J17:N17" si="1">J25+J33</f>
        <v>0</v>
      </c>
      <c r="K17" s="10">
        <f t="shared" si="1"/>
        <v>294.2</v>
      </c>
      <c r="L17" s="10">
        <f t="shared" si="1"/>
        <v>13705.8</v>
      </c>
      <c r="M17" s="10">
        <f t="shared" si="1"/>
        <v>4000</v>
      </c>
      <c r="N17" s="10">
        <f t="shared" si="1"/>
        <v>4000</v>
      </c>
      <c r="O17" s="117"/>
      <c r="P17" s="120"/>
    </row>
    <row r="18" spans="1:16" ht="22.5" x14ac:dyDescent="0.25">
      <c r="A18" s="114"/>
      <c r="B18" s="20" t="s">
        <v>23</v>
      </c>
      <c r="C18" s="11"/>
      <c r="D18" s="11"/>
      <c r="E18" s="11"/>
      <c r="F18" s="11"/>
      <c r="G18" s="11"/>
      <c r="H18" s="10">
        <f t="shared" ref="H18:H20" si="2">I18+J18+K18+L18</f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17"/>
      <c r="P18" s="120"/>
    </row>
    <row r="19" spans="1:16" x14ac:dyDescent="0.25">
      <c r="A19" s="114"/>
      <c r="B19" s="20" t="s">
        <v>21</v>
      </c>
      <c r="C19" s="5"/>
      <c r="D19" s="5"/>
      <c r="E19" s="5"/>
      <c r="F19" s="5"/>
      <c r="G19" s="5"/>
      <c r="H19" s="10">
        <f t="shared" si="2"/>
        <v>0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17"/>
      <c r="P19" s="120"/>
    </row>
    <row r="20" spans="1:16" ht="22.5" x14ac:dyDescent="0.25">
      <c r="A20" s="114"/>
      <c r="B20" s="20" t="s">
        <v>22</v>
      </c>
      <c r="C20" s="5"/>
      <c r="D20" s="5"/>
      <c r="E20" s="5"/>
      <c r="F20" s="5"/>
      <c r="G20" s="5"/>
      <c r="H20" s="10">
        <f t="shared" si="2"/>
        <v>0</v>
      </c>
      <c r="I20" s="10">
        <v>0</v>
      </c>
      <c r="J20" s="10">
        <v>0</v>
      </c>
      <c r="K20" s="10">
        <v>0</v>
      </c>
      <c r="L20" s="10">
        <v>0</v>
      </c>
      <c r="M20" s="12">
        <v>0</v>
      </c>
      <c r="N20" s="12">
        <v>0</v>
      </c>
      <c r="O20" s="117"/>
      <c r="P20" s="120"/>
    </row>
    <row r="21" spans="1:16" x14ac:dyDescent="0.25">
      <c r="A21" s="115"/>
      <c r="B21" s="20" t="s">
        <v>112</v>
      </c>
      <c r="C21" s="5"/>
      <c r="D21" s="5"/>
      <c r="E21" s="5"/>
      <c r="F21" s="5"/>
      <c r="G21" s="5"/>
      <c r="H21" s="10">
        <f t="shared" ref="H21" si="3">I21+J21+K21+L21</f>
        <v>0</v>
      </c>
      <c r="I21" s="10">
        <v>0</v>
      </c>
      <c r="J21" s="10">
        <v>0</v>
      </c>
      <c r="K21" s="10">
        <v>0</v>
      </c>
      <c r="L21" s="10">
        <v>0</v>
      </c>
      <c r="M21" s="12">
        <v>0</v>
      </c>
      <c r="N21" s="12">
        <v>0</v>
      </c>
      <c r="O21" s="118"/>
      <c r="P21" s="121"/>
    </row>
    <row r="22" spans="1:16" ht="33.75" customHeight="1" x14ac:dyDescent="0.25">
      <c r="A22" s="122" t="s">
        <v>146</v>
      </c>
      <c r="B22" s="20" t="s">
        <v>15</v>
      </c>
      <c r="C22" s="5"/>
      <c r="D22" s="5"/>
      <c r="E22" s="5"/>
      <c r="F22" s="5"/>
      <c r="G22" s="5"/>
      <c r="H22" s="10">
        <v>6</v>
      </c>
      <c r="I22" s="10">
        <v>0</v>
      </c>
      <c r="J22" s="10">
        <v>0</v>
      </c>
      <c r="K22" s="10">
        <v>0</v>
      </c>
      <c r="L22" s="10">
        <v>6</v>
      </c>
      <c r="M22" s="10">
        <v>6</v>
      </c>
      <c r="N22" s="10">
        <v>6</v>
      </c>
      <c r="O22" s="122" t="s">
        <v>16</v>
      </c>
      <c r="P22" s="122" t="s">
        <v>98</v>
      </c>
    </row>
    <row r="23" spans="1:16" x14ac:dyDescent="0.25">
      <c r="A23" s="117"/>
      <c r="B23" s="20" t="s">
        <v>17</v>
      </c>
      <c r="C23" s="5"/>
      <c r="D23" s="5"/>
      <c r="E23" s="5"/>
      <c r="F23" s="5"/>
      <c r="G23" s="5"/>
      <c r="H23" s="10">
        <f>H24/H22</f>
        <v>416.66666666666669</v>
      </c>
      <c r="I23" s="10" t="s">
        <v>18</v>
      </c>
      <c r="J23" s="10" t="s">
        <v>18</v>
      </c>
      <c r="K23" s="10" t="s">
        <v>18</v>
      </c>
      <c r="L23" s="10" t="s">
        <v>18</v>
      </c>
      <c r="M23" s="10">
        <f>M24/M22</f>
        <v>416.66666666666669</v>
      </c>
      <c r="N23" s="10">
        <f>N24/N22</f>
        <v>416.66666666666669</v>
      </c>
      <c r="O23" s="117"/>
      <c r="P23" s="117"/>
    </row>
    <row r="24" spans="1:16" ht="22.5" x14ac:dyDescent="0.25">
      <c r="A24" s="117"/>
      <c r="B24" s="20" t="s">
        <v>19</v>
      </c>
      <c r="C24" s="5"/>
      <c r="D24" s="5"/>
      <c r="E24" s="5"/>
      <c r="F24" s="5"/>
      <c r="G24" s="5"/>
      <c r="H24" s="10">
        <f>I24+J24+K24+L24</f>
        <v>2500</v>
      </c>
      <c r="I24" s="10">
        <f t="shared" ref="I24:L24" si="4">I25+I26+I27+I28</f>
        <v>0</v>
      </c>
      <c r="J24" s="10">
        <f t="shared" si="4"/>
        <v>0</v>
      </c>
      <c r="K24" s="10">
        <f t="shared" si="4"/>
        <v>0</v>
      </c>
      <c r="L24" s="10">
        <f t="shared" si="4"/>
        <v>2500</v>
      </c>
      <c r="M24" s="10">
        <f t="shared" ref="M24" si="5">M25+M26+M27+M28</f>
        <v>2500</v>
      </c>
      <c r="N24" s="10">
        <f t="shared" ref="N24" si="6">N25+N26+N27+N28</f>
        <v>2500</v>
      </c>
      <c r="O24" s="117"/>
      <c r="P24" s="117"/>
    </row>
    <row r="25" spans="1:16" x14ac:dyDescent="0.25">
      <c r="A25" s="117"/>
      <c r="B25" s="20" t="s">
        <v>20</v>
      </c>
      <c r="C25" s="11">
        <v>176</v>
      </c>
      <c r="D25" s="11" t="s">
        <v>56</v>
      </c>
      <c r="E25" s="11" t="s">
        <v>55</v>
      </c>
      <c r="F25" s="11" t="s">
        <v>86</v>
      </c>
      <c r="G25" s="11">
        <v>244</v>
      </c>
      <c r="H25" s="10">
        <f>I25+J25+K25+L25</f>
        <v>2500</v>
      </c>
      <c r="I25" s="10">
        <v>0</v>
      </c>
      <c r="J25" s="10">
        <v>0</v>
      </c>
      <c r="K25" s="10">
        <v>0</v>
      </c>
      <c r="L25" s="10">
        <v>2500</v>
      </c>
      <c r="M25" s="10">
        <v>2500</v>
      </c>
      <c r="N25" s="10">
        <v>2500</v>
      </c>
      <c r="O25" s="117"/>
      <c r="P25" s="117"/>
    </row>
    <row r="26" spans="1:16" ht="22.5" x14ac:dyDescent="0.25">
      <c r="A26" s="117"/>
      <c r="B26" s="20" t="s">
        <v>23</v>
      </c>
      <c r="C26" s="11"/>
      <c r="D26" s="11"/>
      <c r="E26" s="11"/>
      <c r="F26" s="11"/>
      <c r="G26" s="11"/>
      <c r="H26" s="10">
        <f t="shared" ref="H26:H29" si="7">I26+J26+K26+L26</f>
        <v>0</v>
      </c>
      <c r="I26" s="10">
        <f t="shared" ref="I26:I28" si="8">J26+K26+L26+M26</f>
        <v>0</v>
      </c>
      <c r="J26" s="10">
        <f t="shared" ref="J26:J28" si="9">K26+L26+M26+N26</f>
        <v>0</v>
      </c>
      <c r="K26" s="10">
        <f t="shared" ref="K26:K28" si="10">L26+M26+N26+O26</f>
        <v>0</v>
      </c>
      <c r="L26" s="10">
        <f t="shared" ref="L26:L28" si="11">M26+N26+O26+P26</f>
        <v>0</v>
      </c>
      <c r="M26" s="10">
        <f t="shared" ref="M26:N28" si="12">N26+O26+P26+Q26</f>
        <v>0</v>
      </c>
      <c r="N26" s="10">
        <f t="shared" si="12"/>
        <v>0</v>
      </c>
      <c r="O26" s="117"/>
      <c r="P26" s="117"/>
    </row>
    <row r="27" spans="1:16" x14ac:dyDescent="0.25">
      <c r="A27" s="117"/>
      <c r="B27" s="20" t="s">
        <v>21</v>
      </c>
      <c r="C27" s="5"/>
      <c r="D27" s="5"/>
      <c r="E27" s="5"/>
      <c r="F27" s="5"/>
      <c r="G27" s="5"/>
      <c r="H27" s="10">
        <f t="shared" si="7"/>
        <v>0</v>
      </c>
      <c r="I27" s="10">
        <f t="shared" si="8"/>
        <v>0</v>
      </c>
      <c r="J27" s="10">
        <f t="shared" si="9"/>
        <v>0</v>
      </c>
      <c r="K27" s="10">
        <f t="shared" si="10"/>
        <v>0</v>
      </c>
      <c r="L27" s="10">
        <f t="shared" si="11"/>
        <v>0</v>
      </c>
      <c r="M27" s="10">
        <f t="shared" si="12"/>
        <v>0</v>
      </c>
      <c r="N27" s="10">
        <f t="shared" si="12"/>
        <v>0</v>
      </c>
      <c r="O27" s="117"/>
      <c r="P27" s="117"/>
    </row>
    <row r="28" spans="1:16" ht="22.5" x14ac:dyDescent="0.25">
      <c r="A28" s="117"/>
      <c r="B28" s="20" t="s">
        <v>22</v>
      </c>
      <c r="C28" s="5"/>
      <c r="D28" s="5"/>
      <c r="E28" s="5"/>
      <c r="F28" s="5"/>
      <c r="G28" s="5"/>
      <c r="H28" s="10">
        <f t="shared" si="7"/>
        <v>0</v>
      </c>
      <c r="I28" s="10">
        <f t="shared" si="8"/>
        <v>0</v>
      </c>
      <c r="J28" s="10">
        <f t="shared" si="9"/>
        <v>0</v>
      </c>
      <c r="K28" s="10">
        <f t="shared" si="10"/>
        <v>0</v>
      </c>
      <c r="L28" s="10">
        <f t="shared" si="11"/>
        <v>0</v>
      </c>
      <c r="M28" s="10">
        <f t="shared" si="12"/>
        <v>0</v>
      </c>
      <c r="N28" s="10">
        <f t="shared" si="12"/>
        <v>0</v>
      </c>
      <c r="O28" s="117"/>
      <c r="P28" s="117"/>
    </row>
    <row r="29" spans="1:16" x14ac:dyDescent="0.25">
      <c r="A29" s="118"/>
      <c r="B29" s="20" t="s">
        <v>112</v>
      </c>
      <c r="C29" s="5"/>
      <c r="D29" s="5"/>
      <c r="E29" s="5"/>
      <c r="F29" s="5"/>
      <c r="G29" s="5"/>
      <c r="H29" s="10">
        <f t="shared" si="7"/>
        <v>0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18"/>
      <c r="P29" s="118"/>
    </row>
    <row r="30" spans="1:16" ht="45" customHeight="1" x14ac:dyDescent="0.25">
      <c r="A30" s="110" t="s">
        <v>147</v>
      </c>
      <c r="B30" s="45" t="s">
        <v>104</v>
      </c>
      <c r="C30" s="5"/>
      <c r="D30" s="5"/>
      <c r="E30" s="5"/>
      <c r="F30" s="5"/>
      <c r="G30" s="5"/>
      <c r="H30" s="1">
        <f>12+9</f>
        <v>21</v>
      </c>
      <c r="I30" s="1">
        <v>0</v>
      </c>
      <c r="J30" s="1">
        <v>0</v>
      </c>
      <c r="K30" s="1">
        <v>0</v>
      </c>
      <c r="L30" s="1">
        <f>12+9</f>
        <v>21</v>
      </c>
      <c r="M30" s="1">
        <f>12+1</f>
        <v>13</v>
      </c>
      <c r="N30" s="29">
        <f>12+1</f>
        <v>13</v>
      </c>
      <c r="O30" s="76" t="s">
        <v>28</v>
      </c>
      <c r="P30" s="107" t="s">
        <v>119</v>
      </c>
    </row>
    <row r="31" spans="1:16" ht="20.45" customHeight="1" x14ac:dyDescent="0.25">
      <c r="A31" s="111"/>
      <c r="B31" s="45" t="s">
        <v>17</v>
      </c>
      <c r="C31" s="5"/>
      <c r="D31" s="5"/>
      <c r="E31" s="5"/>
      <c r="F31" s="5"/>
      <c r="G31" s="5"/>
      <c r="H31" s="1">
        <f>H32/H30</f>
        <v>547.61904761904759</v>
      </c>
      <c r="I31" s="1" t="s">
        <v>18</v>
      </c>
      <c r="J31" s="1" t="s">
        <v>18</v>
      </c>
      <c r="K31" s="1" t="s">
        <v>18</v>
      </c>
      <c r="L31" s="1" t="s">
        <v>18</v>
      </c>
      <c r="M31" s="29">
        <f>M32/M30</f>
        <v>115.38461538461539</v>
      </c>
      <c r="N31" s="29">
        <f>N32/N30</f>
        <v>115.38461538461539</v>
      </c>
      <c r="O31" s="77"/>
      <c r="P31" s="108"/>
    </row>
    <row r="32" spans="1:16" ht="22.5" x14ac:dyDescent="0.25">
      <c r="A32" s="111"/>
      <c r="B32" s="45" t="s">
        <v>53</v>
      </c>
      <c r="C32" s="5"/>
      <c r="D32" s="5"/>
      <c r="E32" s="5"/>
      <c r="F32" s="5"/>
      <c r="G32" s="5"/>
      <c r="H32" s="1">
        <f>SUM(H33:H36)</f>
        <v>11500</v>
      </c>
      <c r="I32" s="1">
        <v>0</v>
      </c>
      <c r="J32" s="1">
        <v>0</v>
      </c>
      <c r="K32" s="1">
        <v>0</v>
      </c>
      <c r="L32" s="1">
        <f>SUM(L33:L36)</f>
        <v>11205.8</v>
      </c>
      <c r="M32" s="1">
        <v>1500</v>
      </c>
      <c r="N32" s="29">
        <v>1500</v>
      </c>
      <c r="O32" s="77"/>
      <c r="P32" s="108"/>
    </row>
    <row r="33" spans="1:16" x14ac:dyDescent="0.25">
      <c r="A33" s="111"/>
      <c r="B33" s="46" t="s">
        <v>20</v>
      </c>
      <c r="C33" s="13">
        <v>176</v>
      </c>
      <c r="D33" s="13" t="s">
        <v>56</v>
      </c>
      <c r="E33" s="13" t="s">
        <v>55</v>
      </c>
      <c r="F33" s="11" t="s">
        <v>87</v>
      </c>
      <c r="G33" s="13">
        <v>244</v>
      </c>
      <c r="H33" s="1">
        <f>I33+J33+K33+L33</f>
        <v>11500</v>
      </c>
      <c r="I33" s="10">
        <v>0</v>
      </c>
      <c r="J33" s="10">
        <v>0</v>
      </c>
      <c r="K33" s="10">
        <v>294.2</v>
      </c>
      <c r="L33" s="1">
        <f>10000+1205.8</f>
        <v>11205.8</v>
      </c>
      <c r="M33" s="1">
        <v>1500</v>
      </c>
      <c r="N33" s="1">
        <v>1500</v>
      </c>
      <c r="O33" s="77"/>
      <c r="P33" s="108"/>
    </row>
    <row r="34" spans="1:16" ht="22.5" x14ac:dyDescent="0.25">
      <c r="A34" s="111"/>
      <c r="B34" s="45" t="s">
        <v>23</v>
      </c>
      <c r="C34" s="13"/>
      <c r="D34" s="13"/>
      <c r="E34" s="13"/>
      <c r="F34" s="13"/>
      <c r="G34" s="13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77"/>
      <c r="P34" s="108"/>
    </row>
    <row r="35" spans="1:16" x14ac:dyDescent="0.25">
      <c r="A35" s="111"/>
      <c r="B35" s="45" t="s">
        <v>21</v>
      </c>
      <c r="C35" s="5"/>
      <c r="D35" s="5"/>
      <c r="E35" s="5"/>
      <c r="F35" s="5"/>
      <c r="G35" s="5"/>
      <c r="H35" s="12">
        <v>0</v>
      </c>
      <c r="I35" s="10">
        <v>0</v>
      </c>
      <c r="J35" s="10">
        <v>0</v>
      </c>
      <c r="K35" s="10">
        <v>0</v>
      </c>
      <c r="L35" s="10">
        <v>0</v>
      </c>
      <c r="M35" s="12">
        <v>0</v>
      </c>
      <c r="N35" s="12">
        <v>0</v>
      </c>
      <c r="O35" s="77"/>
      <c r="P35" s="108"/>
    </row>
    <row r="36" spans="1:16" ht="22.5" x14ac:dyDescent="0.25">
      <c r="A36" s="111"/>
      <c r="B36" s="46" t="s">
        <v>22</v>
      </c>
      <c r="C36" s="14"/>
      <c r="D36" s="14"/>
      <c r="E36" s="14"/>
      <c r="F36" s="14"/>
      <c r="G36" s="14"/>
      <c r="H36" s="15">
        <v>0</v>
      </c>
      <c r="I36" s="43">
        <v>0</v>
      </c>
      <c r="J36" s="43">
        <v>0</v>
      </c>
      <c r="K36" s="43">
        <v>0</v>
      </c>
      <c r="L36" s="43">
        <v>0</v>
      </c>
      <c r="M36" s="15">
        <v>0</v>
      </c>
      <c r="N36" s="15">
        <v>0</v>
      </c>
      <c r="O36" s="77"/>
      <c r="P36" s="108"/>
    </row>
    <row r="37" spans="1:16" ht="15.75" thickBot="1" x14ac:dyDescent="0.3">
      <c r="A37" s="142"/>
      <c r="B37" s="20" t="s">
        <v>112</v>
      </c>
      <c r="C37" s="5"/>
      <c r="D37" s="5"/>
      <c r="E37" s="5"/>
      <c r="F37" s="5"/>
      <c r="G37" s="5"/>
      <c r="H37" s="10">
        <f t="shared" ref="H37" si="13">I37+J37+K37+L37</f>
        <v>0</v>
      </c>
      <c r="I37" s="10">
        <v>0</v>
      </c>
      <c r="J37" s="10">
        <v>0</v>
      </c>
      <c r="K37" s="10">
        <v>0</v>
      </c>
      <c r="L37" s="10">
        <v>0</v>
      </c>
      <c r="M37" s="12">
        <v>0</v>
      </c>
      <c r="N37" s="12">
        <v>0</v>
      </c>
      <c r="O37" s="143"/>
      <c r="P37" s="139"/>
    </row>
    <row r="38" spans="1:16" ht="33.75" customHeight="1" x14ac:dyDescent="0.25">
      <c r="A38" s="113" t="s">
        <v>94</v>
      </c>
      <c r="B38" s="24" t="s">
        <v>24</v>
      </c>
      <c r="C38" s="25"/>
      <c r="D38" s="25"/>
      <c r="E38" s="25"/>
      <c r="F38" s="25"/>
      <c r="G38" s="25"/>
      <c r="H38" s="26"/>
      <c r="I38" s="26"/>
      <c r="J38" s="26"/>
      <c r="K38" s="26"/>
      <c r="L38" s="26"/>
      <c r="M38" s="26"/>
      <c r="N38" s="28"/>
      <c r="O38" s="116" t="s">
        <v>25</v>
      </c>
      <c r="P38" s="119" t="s">
        <v>93</v>
      </c>
    </row>
    <row r="39" spans="1:16" x14ac:dyDescent="0.25">
      <c r="A39" s="114"/>
      <c r="B39" s="45" t="s">
        <v>17</v>
      </c>
      <c r="C39" s="5"/>
      <c r="D39" s="5"/>
      <c r="E39" s="5"/>
      <c r="F39" s="5"/>
      <c r="G39" s="5"/>
      <c r="H39" s="1"/>
      <c r="I39" s="1" t="s">
        <v>18</v>
      </c>
      <c r="J39" s="1" t="s">
        <v>18</v>
      </c>
      <c r="K39" s="1" t="s">
        <v>18</v>
      </c>
      <c r="L39" s="1" t="s">
        <v>18</v>
      </c>
      <c r="M39" s="1"/>
      <c r="N39" s="29"/>
      <c r="O39" s="117"/>
      <c r="P39" s="120"/>
    </row>
    <row r="40" spans="1:16" ht="23.25" customHeight="1" x14ac:dyDescent="0.25">
      <c r="A40" s="114"/>
      <c r="B40" s="45" t="s">
        <v>53</v>
      </c>
      <c r="C40" s="5"/>
      <c r="D40" s="5"/>
      <c r="E40" s="5"/>
      <c r="F40" s="5"/>
      <c r="G40" s="5"/>
      <c r="H40" s="12">
        <f>H41+H42+H43+H44</f>
        <v>93705.1</v>
      </c>
      <c r="I40" s="10">
        <f t="shared" ref="I40:N40" si="14">I41+I42+I43+I44</f>
        <v>9395.598</v>
      </c>
      <c r="J40" s="10">
        <f t="shared" si="14"/>
        <v>15023.252</v>
      </c>
      <c r="K40" s="10">
        <f t="shared" si="14"/>
        <v>31140.235000000001</v>
      </c>
      <c r="L40" s="10">
        <f t="shared" si="14"/>
        <v>38146.014999999999</v>
      </c>
      <c r="M40" s="12">
        <f t="shared" si="14"/>
        <v>83035.100000000006</v>
      </c>
      <c r="N40" s="12">
        <f t="shared" si="14"/>
        <v>83035.100000000006</v>
      </c>
      <c r="O40" s="117"/>
      <c r="P40" s="120"/>
    </row>
    <row r="41" spans="1:16" x14ac:dyDescent="0.25">
      <c r="A41" s="114"/>
      <c r="B41" s="45" t="s">
        <v>20</v>
      </c>
      <c r="C41" s="13">
        <v>176</v>
      </c>
      <c r="D41" s="13" t="s">
        <v>56</v>
      </c>
      <c r="E41" s="13" t="s">
        <v>55</v>
      </c>
      <c r="F41" s="13" t="s">
        <v>74</v>
      </c>
      <c r="G41" s="13">
        <v>244</v>
      </c>
      <c r="H41" s="1">
        <f>I41+J41+K41+L41</f>
        <v>93705.1</v>
      </c>
      <c r="I41" s="1">
        <f>I49+I57+I65+I73+I81+I89</f>
        <v>9395.598</v>
      </c>
      <c r="J41" s="1">
        <f t="shared" ref="J41:N41" si="15">J49+J57+J65+J73+J81+J89</f>
        <v>15023.252</v>
      </c>
      <c r="K41" s="1">
        <f t="shared" si="15"/>
        <v>31140.235000000001</v>
      </c>
      <c r="L41" s="1">
        <f t="shared" si="15"/>
        <v>38146.014999999999</v>
      </c>
      <c r="M41" s="1">
        <f>M49+M57+M65+M73+M81+M89</f>
        <v>83035.100000000006</v>
      </c>
      <c r="N41" s="1">
        <f t="shared" si="15"/>
        <v>83035.100000000006</v>
      </c>
      <c r="O41" s="117"/>
      <c r="P41" s="120"/>
    </row>
    <row r="42" spans="1:16" ht="22.5" x14ac:dyDescent="0.25">
      <c r="A42" s="114"/>
      <c r="B42" s="45" t="s">
        <v>23</v>
      </c>
      <c r="C42" s="13"/>
      <c r="D42" s="13"/>
      <c r="E42" s="13"/>
      <c r="F42" s="13"/>
      <c r="G42" s="13"/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17"/>
      <c r="P42" s="120"/>
    </row>
    <row r="43" spans="1:16" x14ac:dyDescent="0.25">
      <c r="A43" s="114"/>
      <c r="B43" s="45" t="s">
        <v>21</v>
      </c>
      <c r="C43" s="5"/>
      <c r="D43" s="5"/>
      <c r="E43" s="5"/>
      <c r="F43" s="5"/>
      <c r="G43" s="5"/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17"/>
      <c r="P43" s="120"/>
    </row>
    <row r="44" spans="1:16" ht="22.5" x14ac:dyDescent="0.25">
      <c r="A44" s="114"/>
      <c r="B44" s="45" t="s">
        <v>22</v>
      </c>
      <c r="C44" s="5"/>
      <c r="D44" s="5"/>
      <c r="E44" s="5"/>
      <c r="F44" s="5"/>
      <c r="G44" s="5"/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17"/>
      <c r="P44" s="120"/>
    </row>
    <row r="45" spans="1:16" x14ac:dyDescent="0.25">
      <c r="A45" s="115"/>
      <c r="B45" s="20" t="s">
        <v>112</v>
      </c>
      <c r="C45" s="5"/>
      <c r="D45" s="5"/>
      <c r="E45" s="5"/>
      <c r="F45" s="5"/>
      <c r="G45" s="5"/>
      <c r="H45" s="10">
        <f t="shared" ref="H45:L45" si="16">I45+J45+K45+L45</f>
        <v>0</v>
      </c>
      <c r="I45" s="10">
        <f t="shared" si="16"/>
        <v>0</v>
      </c>
      <c r="J45" s="10">
        <f t="shared" si="16"/>
        <v>0</v>
      </c>
      <c r="K45" s="10">
        <f t="shared" si="16"/>
        <v>0</v>
      </c>
      <c r="L45" s="10">
        <f t="shared" si="16"/>
        <v>0</v>
      </c>
      <c r="M45" s="10">
        <f>N45+O45+P45+Q45</f>
        <v>0</v>
      </c>
      <c r="N45" s="10">
        <f>O45+P45+Q45+R45</f>
        <v>0</v>
      </c>
      <c r="O45" s="118"/>
      <c r="P45" s="121"/>
    </row>
    <row r="46" spans="1:16" ht="33.75" customHeight="1" x14ac:dyDescent="0.25">
      <c r="A46" s="110" t="s">
        <v>113</v>
      </c>
      <c r="B46" s="45" t="s">
        <v>15</v>
      </c>
      <c r="C46" s="3"/>
      <c r="D46" s="3"/>
      <c r="E46" s="3"/>
      <c r="F46" s="3"/>
      <c r="G46" s="5"/>
      <c r="H46" s="1">
        <f>I46+J46+K46+L46</f>
        <v>20000</v>
      </c>
      <c r="I46" s="1">
        <v>5585</v>
      </c>
      <c r="J46" s="1">
        <v>4225</v>
      </c>
      <c r="K46" s="1">
        <v>4129</v>
      </c>
      <c r="L46" s="1">
        <v>6061</v>
      </c>
      <c r="M46" s="1">
        <v>20000</v>
      </c>
      <c r="N46" s="29">
        <v>20000</v>
      </c>
      <c r="O46" s="76" t="s">
        <v>28</v>
      </c>
      <c r="P46" s="107" t="s">
        <v>172</v>
      </c>
    </row>
    <row r="47" spans="1:16" x14ac:dyDescent="0.25">
      <c r="A47" s="111"/>
      <c r="B47" s="45" t="s">
        <v>17</v>
      </c>
      <c r="C47" s="3"/>
      <c r="D47" s="3"/>
      <c r="E47" s="3"/>
      <c r="F47" s="3"/>
      <c r="G47" s="5"/>
      <c r="H47" s="30">
        <v>0</v>
      </c>
      <c r="I47" s="31" t="s">
        <v>18</v>
      </c>
      <c r="J47" s="31" t="s">
        <v>18</v>
      </c>
      <c r="K47" s="31" t="s">
        <v>18</v>
      </c>
      <c r="L47" s="31" t="s">
        <v>18</v>
      </c>
      <c r="M47" s="1">
        <f t="shared" ref="M47:N50" si="17">N47+O47+P47+Q47</f>
        <v>0</v>
      </c>
      <c r="N47" s="1">
        <f t="shared" si="17"/>
        <v>0</v>
      </c>
      <c r="O47" s="77"/>
      <c r="P47" s="108"/>
    </row>
    <row r="48" spans="1:16" ht="22.5" x14ac:dyDescent="0.25">
      <c r="A48" s="111"/>
      <c r="B48" s="45" t="s">
        <v>53</v>
      </c>
      <c r="C48" s="3"/>
      <c r="D48" s="3"/>
      <c r="E48" s="3"/>
      <c r="F48" s="3"/>
      <c r="G48" s="5"/>
      <c r="H48" s="30">
        <v>0</v>
      </c>
      <c r="I48" s="1">
        <f t="shared" ref="I48:L52" si="18">J48+K48+L48+M48</f>
        <v>0</v>
      </c>
      <c r="J48" s="1">
        <f t="shared" si="18"/>
        <v>0</v>
      </c>
      <c r="K48" s="1">
        <f t="shared" si="18"/>
        <v>0</v>
      </c>
      <c r="L48" s="1">
        <f t="shared" si="18"/>
        <v>0</v>
      </c>
      <c r="M48" s="1">
        <f t="shared" si="17"/>
        <v>0</v>
      </c>
      <c r="N48" s="1">
        <f t="shared" si="17"/>
        <v>0</v>
      </c>
      <c r="O48" s="77"/>
      <c r="P48" s="108"/>
    </row>
    <row r="49" spans="1:16" x14ac:dyDescent="0.25">
      <c r="A49" s="111"/>
      <c r="B49" s="45" t="s">
        <v>20</v>
      </c>
      <c r="C49" s="3"/>
      <c r="D49" s="3"/>
      <c r="E49" s="3"/>
      <c r="F49" s="3"/>
      <c r="G49" s="5"/>
      <c r="H49" s="30">
        <v>0</v>
      </c>
      <c r="I49" s="1">
        <f t="shared" si="18"/>
        <v>0</v>
      </c>
      <c r="J49" s="1">
        <f t="shared" si="18"/>
        <v>0</v>
      </c>
      <c r="K49" s="1">
        <f t="shared" si="18"/>
        <v>0</v>
      </c>
      <c r="L49" s="1">
        <f t="shared" si="18"/>
        <v>0</v>
      </c>
      <c r="M49" s="1">
        <f t="shared" si="17"/>
        <v>0</v>
      </c>
      <c r="N49" s="1">
        <f t="shared" si="17"/>
        <v>0</v>
      </c>
      <c r="O49" s="77"/>
      <c r="P49" s="108"/>
    </row>
    <row r="50" spans="1:16" ht="22.5" x14ac:dyDescent="0.25">
      <c r="A50" s="111"/>
      <c r="B50" s="45" t="s">
        <v>23</v>
      </c>
      <c r="C50" s="3"/>
      <c r="D50" s="3"/>
      <c r="E50" s="3"/>
      <c r="F50" s="3"/>
      <c r="G50" s="5"/>
      <c r="H50" s="30">
        <v>0</v>
      </c>
      <c r="I50" s="1">
        <f t="shared" si="18"/>
        <v>0</v>
      </c>
      <c r="J50" s="1">
        <f t="shared" si="18"/>
        <v>0</v>
      </c>
      <c r="K50" s="1">
        <f t="shared" si="18"/>
        <v>0</v>
      </c>
      <c r="L50" s="1">
        <f t="shared" si="18"/>
        <v>0</v>
      </c>
      <c r="M50" s="1">
        <f t="shared" si="17"/>
        <v>0</v>
      </c>
      <c r="N50" s="1">
        <f t="shared" si="17"/>
        <v>0</v>
      </c>
      <c r="O50" s="77"/>
      <c r="P50" s="108"/>
    </row>
    <row r="51" spans="1:16" x14ac:dyDescent="0.25">
      <c r="A51" s="111"/>
      <c r="B51" s="45" t="s">
        <v>21</v>
      </c>
      <c r="C51" s="3"/>
      <c r="D51" s="3"/>
      <c r="E51" s="3"/>
      <c r="F51" s="3"/>
      <c r="G51" s="5"/>
      <c r="H51" s="30">
        <v>0</v>
      </c>
      <c r="I51" s="1">
        <f t="shared" si="18"/>
        <v>0</v>
      </c>
      <c r="J51" s="1">
        <f t="shared" si="18"/>
        <v>0</v>
      </c>
      <c r="K51" s="1">
        <f t="shared" si="18"/>
        <v>0</v>
      </c>
      <c r="L51" s="1">
        <f t="shared" si="18"/>
        <v>0</v>
      </c>
      <c r="M51" s="12">
        <v>0</v>
      </c>
      <c r="N51" s="12">
        <v>0</v>
      </c>
      <c r="O51" s="77"/>
      <c r="P51" s="108"/>
    </row>
    <row r="52" spans="1:16" ht="22.5" x14ac:dyDescent="0.25">
      <c r="A52" s="111"/>
      <c r="B52" s="45" t="s">
        <v>22</v>
      </c>
      <c r="C52" s="3"/>
      <c r="D52" s="3"/>
      <c r="E52" s="3"/>
      <c r="F52" s="3"/>
      <c r="G52" s="5"/>
      <c r="H52" s="30">
        <v>0</v>
      </c>
      <c r="I52" s="1">
        <f t="shared" si="18"/>
        <v>0</v>
      </c>
      <c r="J52" s="1">
        <f t="shared" si="18"/>
        <v>0</v>
      </c>
      <c r="K52" s="1">
        <f t="shared" si="18"/>
        <v>0</v>
      </c>
      <c r="L52" s="1">
        <f t="shared" si="18"/>
        <v>0</v>
      </c>
      <c r="M52" s="1">
        <f>N52+O52+P52+Q52</f>
        <v>0</v>
      </c>
      <c r="N52" s="1">
        <f>O52+P52+Q52+R52</f>
        <v>0</v>
      </c>
      <c r="O52" s="77"/>
      <c r="P52" s="108"/>
    </row>
    <row r="53" spans="1:16" x14ac:dyDescent="0.25">
      <c r="A53" s="112"/>
      <c r="B53" s="20" t="s">
        <v>112</v>
      </c>
      <c r="C53" s="5"/>
      <c r="D53" s="5"/>
      <c r="E53" s="5"/>
      <c r="F53" s="5"/>
      <c r="G53" s="5"/>
      <c r="H53" s="30">
        <f t="shared" ref="H53" si="19">I53+J53+K53+L53</f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78"/>
      <c r="P53" s="109"/>
    </row>
    <row r="54" spans="1:16" ht="33.75" customHeight="1" x14ac:dyDescent="0.25">
      <c r="A54" s="110" t="s">
        <v>114</v>
      </c>
      <c r="B54" s="45" t="s">
        <v>15</v>
      </c>
      <c r="C54" s="3"/>
      <c r="D54" s="3"/>
      <c r="E54" s="3"/>
      <c r="F54" s="3"/>
      <c r="G54" s="5"/>
      <c r="H54" s="1">
        <f>I54+J54+K54+L54</f>
        <v>340</v>
      </c>
      <c r="I54" s="1">
        <v>118</v>
      </c>
      <c r="J54" s="1">
        <v>85</v>
      </c>
      <c r="K54" s="1">
        <v>81</v>
      </c>
      <c r="L54" s="1">
        <v>56</v>
      </c>
      <c r="M54" s="1">
        <v>400</v>
      </c>
      <c r="N54" s="29">
        <v>400</v>
      </c>
      <c r="O54" s="76" t="s">
        <v>28</v>
      </c>
      <c r="P54" s="107" t="s">
        <v>173</v>
      </c>
    </row>
    <row r="55" spans="1:16" x14ac:dyDescent="0.25">
      <c r="A55" s="111"/>
      <c r="B55" s="45" t="s">
        <v>17</v>
      </c>
      <c r="C55" s="3"/>
      <c r="D55" s="3"/>
      <c r="E55" s="3"/>
      <c r="F55" s="3"/>
      <c r="G55" s="5"/>
      <c r="H55" s="30">
        <v>0</v>
      </c>
      <c r="I55" s="31" t="s">
        <v>18</v>
      </c>
      <c r="J55" s="31" t="s">
        <v>18</v>
      </c>
      <c r="K55" s="31" t="s">
        <v>18</v>
      </c>
      <c r="L55" s="31" t="s">
        <v>18</v>
      </c>
      <c r="M55" s="30">
        <v>0</v>
      </c>
      <c r="N55" s="32">
        <v>0</v>
      </c>
      <c r="O55" s="77"/>
      <c r="P55" s="108"/>
    </row>
    <row r="56" spans="1:16" ht="22.5" x14ac:dyDescent="0.25">
      <c r="A56" s="111"/>
      <c r="B56" s="45" t="s">
        <v>53</v>
      </c>
      <c r="C56" s="3"/>
      <c r="D56" s="3"/>
      <c r="E56" s="3"/>
      <c r="F56" s="3"/>
      <c r="G56" s="5"/>
      <c r="H56" s="30">
        <v>0</v>
      </c>
      <c r="I56" s="35">
        <v>0</v>
      </c>
      <c r="J56" s="35">
        <v>0</v>
      </c>
      <c r="K56" s="35">
        <v>0</v>
      </c>
      <c r="L56" s="35">
        <v>0</v>
      </c>
      <c r="M56" s="30">
        <v>0</v>
      </c>
      <c r="N56" s="30">
        <v>0</v>
      </c>
      <c r="O56" s="77"/>
      <c r="P56" s="108"/>
    </row>
    <row r="57" spans="1:16" x14ac:dyDescent="0.25">
      <c r="A57" s="111"/>
      <c r="B57" s="45" t="s">
        <v>20</v>
      </c>
      <c r="C57" s="3"/>
      <c r="D57" s="3"/>
      <c r="E57" s="3"/>
      <c r="F57" s="3"/>
      <c r="G57" s="5"/>
      <c r="H57" s="30">
        <v>0</v>
      </c>
      <c r="I57" s="35">
        <v>0</v>
      </c>
      <c r="J57" s="35">
        <v>0</v>
      </c>
      <c r="K57" s="35">
        <v>0</v>
      </c>
      <c r="L57" s="35">
        <v>0</v>
      </c>
      <c r="M57" s="30">
        <v>0</v>
      </c>
      <c r="N57" s="30">
        <v>0</v>
      </c>
      <c r="O57" s="77"/>
      <c r="P57" s="108"/>
    </row>
    <row r="58" spans="1:16" ht="22.5" x14ac:dyDescent="0.25">
      <c r="A58" s="111"/>
      <c r="B58" s="45" t="s">
        <v>23</v>
      </c>
      <c r="C58" s="3"/>
      <c r="D58" s="3"/>
      <c r="E58" s="3"/>
      <c r="F58" s="3"/>
      <c r="G58" s="5"/>
      <c r="H58" s="30">
        <v>0</v>
      </c>
      <c r="I58" s="35">
        <v>0</v>
      </c>
      <c r="J58" s="35">
        <v>0</v>
      </c>
      <c r="K58" s="35">
        <v>0</v>
      </c>
      <c r="L58" s="35">
        <v>0</v>
      </c>
      <c r="M58" s="30">
        <v>0</v>
      </c>
      <c r="N58" s="30">
        <v>0</v>
      </c>
      <c r="O58" s="77"/>
      <c r="P58" s="108"/>
    </row>
    <row r="59" spans="1:16" x14ac:dyDescent="0.25">
      <c r="A59" s="111"/>
      <c r="B59" s="45" t="s">
        <v>21</v>
      </c>
      <c r="C59" s="3"/>
      <c r="D59" s="3"/>
      <c r="E59" s="3"/>
      <c r="F59" s="3"/>
      <c r="G59" s="5"/>
      <c r="H59" s="30">
        <v>0</v>
      </c>
      <c r="I59" s="35">
        <v>0</v>
      </c>
      <c r="J59" s="35">
        <v>0</v>
      </c>
      <c r="K59" s="35">
        <v>0</v>
      </c>
      <c r="L59" s="35">
        <v>0</v>
      </c>
      <c r="M59" s="30">
        <v>0</v>
      </c>
      <c r="N59" s="30">
        <v>0</v>
      </c>
      <c r="O59" s="77"/>
      <c r="P59" s="108"/>
    </row>
    <row r="60" spans="1:16" ht="22.5" x14ac:dyDescent="0.25">
      <c r="A60" s="111"/>
      <c r="B60" s="45" t="s">
        <v>22</v>
      </c>
      <c r="C60" s="3"/>
      <c r="D60" s="3"/>
      <c r="E60" s="3"/>
      <c r="F60" s="3"/>
      <c r="G60" s="5"/>
      <c r="H60" s="30">
        <v>0</v>
      </c>
      <c r="I60" s="35">
        <v>0</v>
      </c>
      <c r="J60" s="35">
        <v>0</v>
      </c>
      <c r="K60" s="35">
        <v>0</v>
      </c>
      <c r="L60" s="35">
        <v>0</v>
      </c>
      <c r="M60" s="30">
        <v>0</v>
      </c>
      <c r="N60" s="30">
        <v>0</v>
      </c>
      <c r="O60" s="77"/>
      <c r="P60" s="108"/>
    </row>
    <row r="61" spans="1:16" x14ac:dyDescent="0.25">
      <c r="A61" s="112"/>
      <c r="B61" s="20" t="s">
        <v>112</v>
      </c>
      <c r="C61" s="5"/>
      <c r="D61" s="5"/>
      <c r="E61" s="5"/>
      <c r="F61" s="5"/>
      <c r="G61" s="5"/>
      <c r="H61" s="30">
        <f t="shared" ref="H61" si="20">I61+J61+K61+L61</f>
        <v>0</v>
      </c>
      <c r="I61" s="35">
        <v>0</v>
      </c>
      <c r="J61" s="35">
        <v>0</v>
      </c>
      <c r="K61" s="35">
        <v>0</v>
      </c>
      <c r="L61" s="35">
        <v>0</v>
      </c>
      <c r="M61" s="30">
        <v>0</v>
      </c>
      <c r="N61" s="30">
        <v>0</v>
      </c>
      <c r="O61" s="78"/>
      <c r="P61" s="109"/>
    </row>
    <row r="62" spans="1:16" ht="22.5" customHeight="1" x14ac:dyDescent="0.25">
      <c r="A62" s="110" t="s">
        <v>95</v>
      </c>
      <c r="B62" s="45" t="s">
        <v>26</v>
      </c>
      <c r="C62" s="5"/>
      <c r="D62" s="5"/>
      <c r="E62" s="5"/>
      <c r="F62" s="5"/>
      <c r="G62" s="5"/>
      <c r="H62" s="31">
        <f>I62+J62+K62+L62</f>
        <v>16000</v>
      </c>
      <c r="I62" s="1">
        <v>4211</v>
      </c>
      <c r="J62" s="1">
        <v>4022</v>
      </c>
      <c r="K62" s="1">
        <v>3236</v>
      </c>
      <c r="L62" s="1">
        <v>4531</v>
      </c>
      <c r="M62" s="1">
        <v>16000</v>
      </c>
      <c r="N62" s="29">
        <v>16000</v>
      </c>
      <c r="O62" s="76" t="s">
        <v>27</v>
      </c>
      <c r="P62" s="107" t="s">
        <v>159</v>
      </c>
    </row>
    <row r="63" spans="1:16" x14ac:dyDescent="0.25">
      <c r="A63" s="111"/>
      <c r="B63" s="45" t="s">
        <v>17</v>
      </c>
      <c r="C63" s="5"/>
      <c r="D63" s="5"/>
      <c r="E63" s="5"/>
      <c r="F63" s="5"/>
      <c r="G63" s="5"/>
      <c r="H63" s="33">
        <v>0</v>
      </c>
      <c r="I63" s="31" t="s">
        <v>18</v>
      </c>
      <c r="J63" s="31" t="s">
        <v>18</v>
      </c>
      <c r="K63" s="31" t="s">
        <v>18</v>
      </c>
      <c r="L63" s="31" t="s">
        <v>18</v>
      </c>
      <c r="M63" s="34">
        <v>0</v>
      </c>
      <c r="N63" s="34">
        <v>0</v>
      </c>
      <c r="O63" s="77"/>
      <c r="P63" s="108"/>
    </row>
    <row r="64" spans="1:16" ht="22.5" x14ac:dyDescent="0.25">
      <c r="A64" s="111"/>
      <c r="B64" s="45" t="s">
        <v>53</v>
      </c>
      <c r="C64" s="5"/>
      <c r="D64" s="5"/>
      <c r="E64" s="5"/>
      <c r="F64" s="5"/>
      <c r="G64" s="5"/>
      <c r="H64" s="30">
        <v>0</v>
      </c>
      <c r="I64" s="35">
        <f>I65</f>
        <v>0</v>
      </c>
      <c r="J64" s="35">
        <f t="shared" ref="J64:N64" si="21">J65</f>
        <v>0</v>
      </c>
      <c r="K64" s="35">
        <f t="shared" si="21"/>
        <v>0</v>
      </c>
      <c r="L64" s="35">
        <f t="shared" si="21"/>
        <v>0</v>
      </c>
      <c r="M64" s="30">
        <f t="shared" si="21"/>
        <v>115</v>
      </c>
      <c r="N64" s="30">
        <f t="shared" si="21"/>
        <v>115</v>
      </c>
      <c r="O64" s="77"/>
      <c r="P64" s="108"/>
    </row>
    <row r="65" spans="1:16" x14ac:dyDescent="0.25">
      <c r="A65" s="111"/>
      <c r="B65" s="45" t="s">
        <v>20</v>
      </c>
      <c r="C65" s="13"/>
      <c r="D65" s="13"/>
      <c r="E65" s="13"/>
      <c r="F65" s="13"/>
      <c r="G65" s="13"/>
      <c r="H65" s="30">
        <v>0</v>
      </c>
      <c r="I65" s="35">
        <v>0</v>
      </c>
      <c r="J65" s="31">
        <v>0</v>
      </c>
      <c r="K65" s="35">
        <v>0</v>
      </c>
      <c r="L65" s="35">
        <v>0</v>
      </c>
      <c r="M65" s="30">
        <v>115</v>
      </c>
      <c r="N65" s="30">
        <v>115</v>
      </c>
      <c r="O65" s="77"/>
      <c r="P65" s="108"/>
    </row>
    <row r="66" spans="1:16" ht="22.5" x14ac:dyDescent="0.25">
      <c r="A66" s="111"/>
      <c r="B66" s="45" t="s">
        <v>23</v>
      </c>
      <c r="C66" s="5"/>
      <c r="D66" s="5"/>
      <c r="E66" s="5"/>
      <c r="F66" s="5"/>
      <c r="G66" s="5"/>
      <c r="H66" s="30">
        <v>0</v>
      </c>
      <c r="I66" s="35">
        <v>0</v>
      </c>
      <c r="J66" s="35">
        <v>0</v>
      </c>
      <c r="K66" s="35">
        <v>0</v>
      </c>
      <c r="L66" s="35">
        <v>0</v>
      </c>
      <c r="M66" s="30">
        <v>0</v>
      </c>
      <c r="N66" s="30">
        <v>0</v>
      </c>
      <c r="O66" s="77"/>
      <c r="P66" s="108"/>
    </row>
    <row r="67" spans="1:16" x14ac:dyDescent="0.25">
      <c r="A67" s="111"/>
      <c r="B67" s="45" t="s">
        <v>21</v>
      </c>
      <c r="C67" s="5"/>
      <c r="D67" s="5"/>
      <c r="E67" s="5"/>
      <c r="F67" s="5"/>
      <c r="G67" s="5"/>
      <c r="H67" s="30">
        <v>0</v>
      </c>
      <c r="I67" s="35">
        <v>0</v>
      </c>
      <c r="J67" s="35">
        <v>0</v>
      </c>
      <c r="K67" s="35">
        <v>0</v>
      </c>
      <c r="L67" s="35">
        <v>0</v>
      </c>
      <c r="M67" s="30">
        <v>0</v>
      </c>
      <c r="N67" s="30">
        <v>0</v>
      </c>
      <c r="O67" s="77"/>
      <c r="P67" s="108"/>
    </row>
    <row r="68" spans="1:16" ht="22.5" x14ac:dyDescent="0.25">
      <c r="A68" s="111"/>
      <c r="B68" s="45" t="s">
        <v>22</v>
      </c>
      <c r="C68" s="5"/>
      <c r="D68" s="5"/>
      <c r="E68" s="5"/>
      <c r="F68" s="5"/>
      <c r="G68" s="5"/>
      <c r="H68" s="30">
        <v>0</v>
      </c>
      <c r="I68" s="35">
        <v>0</v>
      </c>
      <c r="J68" s="35">
        <v>0</v>
      </c>
      <c r="K68" s="35">
        <v>0</v>
      </c>
      <c r="L68" s="35">
        <v>0</v>
      </c>
      <c r="M68" s="30">
        <v>0</v>
      </c>
      <c r="N68" s="30">
        <v>0</v>
      </c>
      <c r="O68" s="77"/>
      <c r="P68" s="108"/>
    </row>
    <row r="69" spans="1:16" x14ac:dyDescent="0.25">
      <c r="A69" s="112"/>
      <c r="B69" s="20" t="s">
        <v>112</v>
      </c>
      <c r="C69" s="5"/>
      <c r="D69" s="5"/>
      <c r="E69" s="5"/>
      <c r="F69" s="5"/>
      <c r="G69" s="5"/>
      <c r="H69" s="30">
        <f t="shared" ref="H69" si="22">I69+J69+K69+L69</f>
        <v>0</v>
      </c>
      <c r="I69" s="35">
        <v>0</v>
      </c>
      <c r="J69" s="35">
        <v>0</v>
      </c>
      <c r="K69" s="35">
        <v>0</v>
      </c>
      <c r="L69" s="35">
        <v>0</v>
      </c>
      <c r="M69" s="30">
        <v>0</v>
      </c>
      <c r="N69" s="30">
        <v>0</v>
      </c>
      <c r="O69" s="78"/>
      <c r="P69" s="109"/>
    </row>
    <row r="70" spans="1:16" ht="33.75" customHeight="1" x14ac:dyDescent="0.25">
      <c r="A70" s="110" t="s">
        <v>121</v>
      </c>
      <c r="B70" s="45" t="s">
        <v>15</v>
      </c>
      <c r="C70" s="5"/>
      <c r="D70" s="5"/>
      <c r="E70" s="5"/>
      <c r="F70" s="5"/>
      <c r="G70" s="5"/>
      <c r="H70" s="31">
        <f>I70+J70+K70+L70</f>
        <v>61</v>
      </c>
      <c r="I70" s="1">
        <v>16</v>
      </c>
      <c r="J70" s="1">
        <v>3</v>
      </c>
      <c r="K70" s="1">
        <v>20</v>
      </c>
      <c r="L70" s="1">
        <v>22</v>
      </c>
      <c r="M70" s="1">
        <f>11+50</f>
        <v>61</v>
      </c>
      <c r="N70" s="29">
        <f>11+50</f>
        <v>61</v>
      </c>
      <c r="O70" s="76" t="s">
        <v>27</v>
      </c>
      <c r="P70" s="107" t="s">
        <v>96</v>
      </c>
    </row>
    <row r="71" spans="1:16" x14ac:dyDescent="0.25">
      <c r="A71" s="111"/>
      <c r="B71" s="45" t="s">
        <v>17</v>
      </c>
      <c r="C71" s="5"/>
      <c r="D71" s="5"/>
      <c r="E71" s="5"/>
      <c r="F71" s="5"/>
      <c r="G71" s="5"/>
      <c r="H71" s="30">
        <f>H72/H70</f>
        <v>3.0540983606557375</v>
      </c>
      <c r="I71" s="31" t="s">
        <v>18</v>
      </c>
      <c r="J71" s="31" t="s">
        <v>18</v>
      </c>
      <c r="K71" s="31" t="s">
        <v>18</v>
      </c>
      <c r="L71" s="31" t="s">
        <v>18</v>
      </c>
      <c r="M71" s="30">
        <f>M72/M70</f>
        <v>1.639344262295082</v>
      </c>
      <c r="N71" s="30">
        <f>N72/N70</f>
        <v>1.639344262295082</v>
      </c>
      <c r="O71" s="77"/>
      <c r="P71" s="108"/>
    </row>
    <row r="72" spans="1:16" ht="22.15" customHeight="1" x14ac:dyDescent="0.25">
      <c r="A72" s="111"/>
      <c r="B72" s="45" t="s">
        <v>53</v>
      </c>
      <c r="C72" s="5"/>
      <c r="D72" s="5"/>
      <c r="E72" s="5"/>
      <c r="F72" s="5"/>
      <c r="G72" s="5"/>
      <c r="H72" s="36">
        <f>I72+J72+K72+L72</f>
        <v>186.29999999999998</v>
      </c>
      <c r="I72" s="35">
        <f t="shared" ref="I72:J72" si="23">I73</f>
        <v>31.6</v>
      </c>
      <c r="J72" s="35">
        <f t="shared" si="23"/>
        <v>0</v>
      </c>
      <c r="K72" s="35">
        <f>K73</f>
        <v>154.69999999999999</v>
      </c>
      <c r="L72" s="35">
        <f t="shared" ref="L72:N72" si="24">L73</f>
        <v>0</v>
      </c>
      <c r="M72" s="30">
        <f t="shared" si="24"/>
        <v>100</v>
      </c>
      <c r="N72" s="30">
        <f t="shared" si="24"/>
        <v>100</v>
      </c>
      <c r="O72" s="77"/>
      <c r="P72" s="108"/>
    </row>
    <row r="73" spans="1:16" x14ac:dyDescent="0.25">
      <c r="A73" s="111"/>
      <c r="B73" s="45" t="s">
        <v>20</v>
      </c>
      <c r="C73" s="13">
        <v>176</v>
      </c>
      <c r="D73" s="13" t="s">
        <v>56</v>
      </c>
      <c r="E73" s="13" t="s">
        <v>55</v>
      </c>
      <c r="F73" s="13" t="s">
        <v>74</v>
      </c>
      <c r="G73" s="13">
        <v>244</v>
      </c>
      <c r="H73" s="36">
        <f>I73+J73+K73+L73</f>
        <v>186.29999999999998</v>
      </c>
      <c r="I73" s="31">
        <v>31.6</v>
      </c>
      <c r="J73" s="31">
        <v>0</v>
      </c>
      <c r="K73" s="35">
        <v>154.69999999999999</v>
      </c>
      <c r="L73" s="35">
        <v>0</v>
      </c>
      <c r="M73" s="30">
        <v>100</v>
      </c>
      <c r="N73" s="30">
        <v>100</v>
      </c>
      <c r="O73" s="77"/>
      <c r="P73" s="108"/>
    </row>
    <row r="74" spans="1:16" ht="22.5" x14ac:dyDescent="0.25">
      <c r="A74" s="111"/>
      <c r="B74" s="45" t="s">
        <v>23</v>
      </c>
      <c r="C74" s="5"/>
      <c r="D74" s="5"/>
      <c r="E74" s="5"/>
      <c r="F74" s="5"/>
      <c r="G74" s="5"/>
      <c r="H74" s="30">
        <v>0</v>
      </c>
      <c r="I74" s="35">
        <v>0</v>
      </c>
      <c r="J74" s="35">
        <v>0</v>
      </c>
      <c r="K74" s="35">
        <v>0</v>
      </c>
      <c r="L74" s="35">
        <v>0</v>
      </c>
      <c r="M74" s="30">
        <v>0</v>
      </c>
      <c r="N74" s="30">
        <v>0</v>
      </c>
      <c r="O74" s="77"/>
      <c r="P74" s="108"/>
    </row>
    <row r="75" spans="1:16" x14ac:dyDescent="0.25">
      <c r="A75" s="111"/>
      <c r="B75" s="45" t="s">
        <v>21</v>
      </c>
      <c r="C75" s="5"/>
      <c r="D75" s="5"/>
      <c r="E75" s="5"/>
      <c r="F75" s="5"/>
      <c r="G75" s="5"/>
      <c r="H75" s="30">
        <v>0</v>
      </c>
      <c r="I75" s="35">
        <v>0</v>
      </c>
      <c r="J75" s="35">
        <v>0</v>
      </c>
      <c r="K75" s="35">
        <v>0</v>
      </c>
      <c r="L75" s="35">
        <v>0</v>
      </c>
      <c r="M75" s="30">
        <v>0</v>
      </c>
      <c r="N75" s="30">
        <v>0</v>
      </c>
      <c r="O75" s="77"/>
      <c r="P75" s="108"/>
    </row>
    <row r="76" spans="1:16" ht="22.15" customHeight="1" x14ac:dyDescent="0.25">
      <c r="A76" s="111"/>
      <c r="B76" s="45" t="s">
        <v>22</v>
      </c>
      <c r="C76" s="5"/>
      <c r="D76" s="5"/>
      <c r="E76" s="5"/>
      <c r="F76" s="5"/>
      <c r="G76" s="5"/>
      <c r="H76" s="30">
        <v>0</v>
      </c>
      <c r="I76" s="35">
        <v>0</v>
      </c>
      <c r="J76" s="35">
        <v>0</v>
      </c>
      <c r="K76" s="35">
        <v>0</v>
      </c>
      <c r="L76" s="35">
        <v>0</v>
      </c>
      <c r="M76" s="30">
        <v>0</v>
      </c>
      <c r="N76" s="30">
        <v>0</v>
      </c>
      <c r="O76" s="77"/>
      <c r="P76" s="108"/>
    </row>
    <row r="77" spans="1:16" x14ac:dyDescent="0.25">
      <c r="A77" s="112"/>
      <c r="B77" s="20" t="s">
        <v>112</v>
      </c>
      <c r="C77" s="5"/>
      <c r="D77" s="5"/>
      <c r="E77" s="5"/>
      <c r="F77" s="5"/>
      <c r="G77" s="5"/>
      <c r="H77" s="30">
        <f t="shared" ref="H77" si="25">I77+J77+K77+L77</f>
        <v>0</v>
      </c>
      <c r="I77" s="35">
        <v>0</v>
      </c>
      <c r="J77" s="35">
        <v>0</v>
      </c>
      <c r="K77" s="35">
        <v>0</v>
      </c>
      <c r="L77" s="35">
        <v>0</v>
      </c>
      <c r="M77" s="30">
        <v>0</v>
      </c>
      <c r="N77" s="30">
        <v>0</v>
      </c>
      <c r="O77" s="78"/>
      <c r="P77" s="109"/>
    </row>
    <row r="78" spans="1:16" ht="22.5" customHeight="1" x14ac:dyDescent="0.25">
      <c r="A78" s="110" t="s">
        <v>120</v>
      </c>
      <c r="B78" s="45" t="s">
        <v>72</v>
      </c>
      <c r="C78" s="5"/>
      <c r="D78" s="5"/>
      <c r="E78" s="5"/>
      <c r="F78" s="5"/>
      <c r="G78" s="5"/>
      <c r="H78" s="1">
        <f>I78+J78+K78+L78</f>
        <v>4</v>
      </c>
      <c r="I78" s="44">
        <v>0</v>
      </c>
      <c r="J78" s="1">
        <v>0</v>
      </c>
      <c r="K78" s="1">
        <v>0</v>
      </c>
      <c r="L78" s="1">
        <v>4</v>
      </c>
      <c r="M78" s="1">
        <v>1</v>
      </c>
      <c r="N78" s="29">
        <v>1</v>
      </c>
      <c r="O78" s="76" t="s">
        <v>59</v>
      </c>
      <c r="P78" s="107" t="s">
        <v>156</v>
      </c>
    </row>
    <row r="79" spans="1:16" x14ac:dyDescent="0.25">
      <c r="A79" s="111"/>
      <c r="B79" s="45" t="s">
        <v>17</v>
      </c>
      <c r="C79" s="5"/>
      <c r="D79" s="5"/>
      <c r="E79" s="5"/>
      <c r="F79" s="5"/>
      <c r="G79" s="5"/>
      <c r="H79" s="1">
        <f>H80/H78</f>
        <v>100</v>
      </c>
      <c r="I79" s="1" t="s">
        <v>18</v>
      </c>
      <c r="J79" s="1" t="s">
        <v>18</v>
      </c>
      <c r="K79" s="1" t="s">
        <v>18</v>
      </c>
      <c r="L79" s="1" t="s">
        <v>18</v>
      </c>
      <c r="M79" s="1">
        <f>M80/M78</f>
        <v>285</v>
      </c>
      <c r="N79" s="1">
        <f>N80/N78</f>
        <v>285</v>
      </c>
      <c r="O79" s="77"/>
      <c r="P79" s="108"/>
    </row>
    <row r="80" spans="1:16" ht="22.5" x14ac:dyDescent="0.25">
      <c r="A80" s="111"/>
      <c r="B80" s="45" t="s">
        <v>53</v>
      </c>
      <c r="C80" s="5"/>
      <c r="D80" s="5"/>
      <c r="E80" s="5"/>
      <c r="F80" s="5"/>
      <c r="G80" s="5"/>
      <c r="H80" s="1">
        <f>I80+J80+K80+L80</f>
        <v>400</v>
      </c>
      <c r="I80" s="1">
        <f t="shared" ref="I80:J80" si="26">I81</f>
        <v>0</v>
      </c>
      <c r="J80" s="1">
        <f t="shared" si="26"/>
        <v>0</v>
      </c>
      <c r="K80" s="1">
        <f>K81</f>
        <v>0</v>
      </c>
      <c r="L80" s="1">
        <f t="shared" ref="L80:N80" si="27">L81</f>
        <v>400</v>
      </c>
      <c r="M80" s="1">
        <f t="shared" si="27"/>
        <v>285</v>
      </c>
      <c r="N80" s="1">
        <f t="shared" si="27"/>
        <v>285</v>
      </c>
      <c r="O80" s="77"/>
      <c r="P80" s="108"/>
    </row>
    <row r="81" spans="1:16" x14ac:dyDescent="0.25">
      <c r="A81" s="111"/>
      <c r="B81" s="47" t="s">
        <v>20</v>
      </c>
      <c r="C81" s="13">
        <v>176</v>
      </c>
      <c r="D81" s="13" t="s">
        <v>56</v>
      </c>
      <c r="E81" s="13" t="s">
        <v>55</v>
      </c>
      <c r="F81" s="13" t="s">
        <v>74</v>
      </c>
      <c r="G81" s="13">
        <v>244</v>
      </c>
      <c r="H81" s="1">
        <f>I81+J81+K81+L81</f>
        <v>400</v>
      </c>
      <c r="I81" s="1">
        <v>0</v>
      </c>
      <c r="J81" s="1">
        <v>0</v>
      </c>
      <c r="K81" s="1">
        <v>0</v>
      </c>
      <c r="L81" s="1">
        <v>400</v>
      </c>
      <c r="M81" s="1">
        <v>285</v>
      </c>
      <c r="N81" s="1">
        <v>285</v>
      </c>
      <c r="O81" s="77"/>
      <c r="P81" s="108"/>
    </row>
    <row r="82" spans="1:16" ht="22.5" x14ac:dyDescent="0.25">
      <c r="A82" s="111"/>
      <c r="B82" s="45" t="s">
        <v>23</v>
      </c>
      <c r="C82" s="13"/>
      <c r="D82" s="13"/>
      <c r="E82" s="13"/>
      <c r="F82" s="13"/>
      <c r="G82" s="13"/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77"/>
      <c r="P82" s="108"/>
    </row>
    <row r="83" spans="1:16" x14ac:dyDescent="0.25">
      <c r="A83" s="111"/>
      <c r="B83" s="45" t="s">
        <v>21</v>
      </c>
      <c r="C83" s="5"/>
      <c r="D83" s="5"/>
      <c r="E83" s="5"/>
      <c r="F83" s="5"/>
      <c r="G83" s="5"/>
      <c r="H83" s="12">
        <v>0</v>
      </c>
      <c r="I83" s="10">
        <v>0</v>
      </c>
      <c r="J83" s="10">
        <v>0</v>
      </c>
      <c r="K83" s="10">
        <v>0</v>
      </c>
      <c r="L83" s="10">
        <v>0</v>
      </c>
      <c r="M83" s="12">
        <v>0</v>
      </c>
      <c r="N83" s="12">
        <v>0</v>
      </c>
      <c r="O83" s="77"/>
      <c r="P83" s="108"/>
    </row>
    <row r="84" spans="1:16" ht="22.15" customHeight="1" x14ac:dyDescent="0.25">
      <c r="A84" s="111"/>
      <c r="B84" s="46" t="s">
        <v>22</v>
      </c>
      <c r="C84" s="14"/>
      <c r="D84" s="14"/>
      <c r="E84" s="14"/>
      <c r="F84" s="14"/>
      <c r="G84" s="14"/>
      <c r="H84" s="15">
        <v>0</v>
      </c>
      <c r="I84" s="43">
        <v>0</v>
      </c>
      <c r="J84" s="43">
        <v>0</v>
      </c>
      <c r="K84" s="43">
        <v>0</v>
      </c>
      <c r="L84" s="43">
        <v>0</v>
      </c>
      <c r="M84" s="15">
        <v>0</v>
      </c>
      <c r="N84" s="15">
        <v>0</v>
      </c>
      <c r="O84" s="77"/>
      <c r="P84" s="108"/>
    </row>
    <row r="85" spans="1:16" x14ac:dyDescent="0.25">
      <c r="A85" s="112"/>
      <c r="B85" s="20" t="s">
        <v>112</v>
      </c>
      <c r="C85" s="5"/>
      <c r="D85" s="5"/>
      <c r="E85" s="5"/>
      <c r="F85" s="5"/>
      <c r="G85" s="5"/>
      <c r="H85" s="12">
        <f t="shared" ref="H85" si="28">I85+J85+K85+L85</f>
        <v>0</v>
      </c>
      <c r="I85" s="10">
        <v>0</v>
      </c>
      <c r="J85" s="10">
        <v>0</v>
      </c>
      <c r="K85" s="10">
        <v>0</v>
      </c>
      <c r="L85" s="10">
        <v>0</v>
      </c>
      <c r="M85" s="12">
        <v>0</v>
      </c>
      <c r="N85" s="12">
        <v>0</v>
      </c>
      <c r="O85" s="78"/>
      <c r="P85" s="109"/>
    </row>
    <row r="86" spans="1:16" ht="38.25" customHeight="1" x14ac:dyDescent="0.25">
      <c r="A86" s="110" t="s">
        <v>149</v>
      </c>
      <c r="B86" s="45" t="s">
        <v>90</v>
      </c>
      <c r="C86" s="5"/>
      <c r="D86" s="5"/>
      <c r="E86" s="5"/>
      <c r="F86" s="5"/>
      <c r="G86" s="5"/>
      <c r="H86" s="1">
        <f>I86+J86+K86+L86</f>
        <v>1</v>
      </c>
      <c r="I86" s="1">
        <v>0</v>
      </c>
      <c r="J86" s="1">
        <v>0</v>
      </c>
      <c r="K86" s="1">
        <v>0</v>
      </c>
      <c r="L86" s="1">
        <v>1</v>
      </c>
      <c r="M86" s="1">
        <v>1</v>
      </c>
      <c r="N86" s="29">
        <v>1</v>
      </c>
      <c r="O86" s="76" t="s">
        <v>97</v>
      </c>
      <c r="P86" s="107" t="s">
        <v>157</v>
      </c>
    </row>
    <row r="87" spans="1:16" ht="38.25" customHeight="1" x14ac:dyDescent="0.25">
      <c r="A87" s="111"/>
      <c r="B87" s="45" t="s">
        <v>17</v>
      </c>
      <c r="C87" s="5"/>
      <c r="D87" s="5"/>
      <c r="E87" s="5"/>
      <c r="F87" s="5"/>
      <c r="G87" s="5"/>
      <c r="H87" s="1">
        <f>H88/H86</f>
        <v>93118.8</v>
      </c>
      <c r="I87" s="1" t="s">
        <v>18</v>
      </c>
      <c r="J87" s="1" t="s">
        <v>18</v>
      </c>
      <c r="K87" s="1" t="s">
        <v>18</v>
      </c>
      <c r="L87" s="1" t="s">
        <v>18</v>
      </c>
      <c r="M87" s="1">
        <f>M88/M86</f>
        <v>82535.100000000006</v>
      </c>
      <c r="N87" s="1">
        <f>N88/N86</f>
        <v>82535.100000000006</v>
      </c>
      <c r="O87" s="77"/>
      <c r="P87" s="108"/>
    </row>
    <row r="88" spans="1:16" ht="38.25" customHeight="1" x14ac:dyDescent="0.25">
      <c r="A88" s="111"/>
      <c r="B88" s="45" t="s">
        <v>53</v>
      </c>
      <c r="C88" s="5"/>
      <c r="D88" s="5"/>
      <c r="E88" s="5"/>
      <c r="F88" s="5"/>
      <c r="G88" s="5"/>
      <c r="H88" s="1">
        <f>I88+J88+K88+L88</f>
        <v>93118.8</v>
      </c>
      <c r="I88" s="1">
        <f t="shared" ref="I88" si="29">I89</f>
        <v>9363.9979999999996</v>
      </c>
      <c r="J88" s="1">
        <f t="shared" ref="J88" si="30">J89</f>
        <v>15023.252</v>
      </c>
      <c r="K88" s="1">
        <f>K89</f>
        <v>30985.535</v>
      </c>
      <c r="L88" s="1">
        <f t="shared" ref="L88" si="31">L89</f>
        <v>37746.014999999999</v>
      </c>
      <c r="M88" s="1">
        <f t="shared" ref="M88" si="32">M89</f>
        <v>82535.100000000006</v>
      </c>
      <c r="N88" s="1">
        <f t="shared" ref="N88" si="33">N89</f>
        <v>82535.100000000006</v>
      </c>
      <c r="O88" s="77"/>
      <c r="P88" s="108"/>
    </row>
    <row r="89" spans="1:16" ht="38.25" customHeight="1" x14ac:dyDescent="0.25">
      <c r="A89" s="111"/>
      <c r="B89" s="47" t="s">
        <v>20</v>
      </c>
      <c r="C89" s="13">
        <v>176</v>
      </c>
      <c r="D89" s="13" t="s">
        <v>56</v>
      </c>
      <c r="E89" s="13" t="s">
        <v>55</v>
      </c>
      <c r="F89" s="13" t="s">
        <v>74</v>
      </c>
      <c r="G89" s="13">
        <v>244</v>
      </c>
      <c r="H89" s="1">
        <f>I89+J89+K89+L89</f>
        <v>93118.8</v>
      </c>
      <c r="I89" s="1">
        <v>9363.9979999999996</v>
      </c>
      <c r="J89" s="1">
        <v>15023.252</v>
      </c>
      <c r="K89" s="1">
        <v>30985.535</v>
      </c>
      <c r="L89" s="1">
        <v>37746.014999999999</v>
      </c>
      <c r="M89" s="1">
        <v>82535.100000000006</v>
      </c>
      <c r="N89" s="1">
        <v>82535.100000000006</v>
      </c>
      <c r="O89" s="77"/>
      <c r="P89" s="108"/>
    </row>
    <row r="90" spans="1:16" ht="38.25" customHeight="1" x14ac:dyDescent="0.25">
      <c r="A90" s="111"/>
      <c r="B90" s="45" t="s">
        <v>23</v>
      </c>
      <c r="C90" s="13"/>
      <c r="D90" s="13"/>
      <c r="E90" s="13"/>
      <c r="F90" s="13"/>
      <c r="G90" s="13"/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77"/>
      <c r="P90" s="108"/>
    </row>
    <row r="91" spans="1:16" ht="38.25" customHeight="1" x14ac:dyDescent="0.25">
      <c r="A91" s="111"/>
      <c r="B91" s="45" t="s">
        <v>21</v>
      </c>
      <c r="C91" s="5"/>
      <c r="D91" s="5"/>
      <c r="E91" s="5"/>
      <c r="F91" s="5"/>
      <c r="G91" s="5"/>
      <c r="H91" s="12">
        <v>0</v>
      </c>
      <c r="I91" s="10">
        <v>0</v>
      </c>
      <c r="J91" s="10">
        <v>0</v>
      </c>
      <c r="K91" s="10">
        <v>0</v>
      </c>
      <c r="L91" s="10">
        <v>0</v>
      </c>
      <c r="M91" s="12">
        <v>0</v>
      </c>
      <c r="N91" s="12">
        <v>0</v>
      </c>
      <c r="O91" s="77"/>
      <c r="P91" s="108"/>
    </row>
    <row r="92" spans="1:16" ht="38.25" customHeight="1" x14ac:dyDescent="0.25">
      <c r="A92" s="111"/>
      <c r="B92" s="46" t="s">
        <v>22</v>
      </c>
      <c r="C92" s="14"/>
      <c r="D92" s="14"/>
      <c r="E92" s="14"/>
      <c r="F92" s="14"/>
      <c r="G92" s="14"/>
      <c r="H92" s="15">
        <v>0</v>
      </c>
      <c r="I92" s="43">
        <v>0</v>
      </c>
      <c r="J92" s="43">
        <v>0</v>
      </c>
      <c r="K92" s="43">
        <v>0</v>
      </c>
      <c r="L92" s="43">
        <v>0</v>
      </c>
      <c r="M92" s="15">
        <v>0</v>
      </c>
      <c r="N92" s="15">
        <v>0</v>
      </c>
      <c r="O92" s="77"/>
      <c r="P92" s="108"/>
    </row>
    <row r="93" spans="1:16" ht="38.25" customHeight="1" thickBot="1" x14ac:dyDescent="0.3">
      <c r="A93" s="142"/>
      <c r="B93" s="20" t="s">
        <v>112</v>
      </c>
      <c r="C93" s="5"/>
      <c r="D93" s="5"/>
      <c r="E93" s="5"/>
      <c r="F93" s="5"/>
      <c r="G93" s="5"/>
      <c r="H93" s="12">
        <f t="shared" ref="H93" si="34">I93+J93+K93+L93</f>
        <v>0</v>
      </c>
      <c r="I93" s="10">
        <v>0</v>
      </c>
      <c r="J93" s="10">
        <v>0</v>
      </c>
      <c r="K93" s="10">
        <v>0</v>
      </c>
      <c r="L93" s="10">
        <v>0</v>
      </c>
      <c r="M93" s="12">
        <v>0</v>
      </c>
      <c r="N93" s="12">
        <v>0</v>
      </c>
      <c r="O93" s="143"/>
      <c r="P93" s="139"/>
    </row>
    <row r="94" spans="1:16" ht="21" customHeight="1" x14ac:dyDescent="0.25">
      <c r="A94" s="144" t="s">
        <v>67</v>
      </c>
      <c r="B94" s="18" t="s">
        <v>29</v>
      </c>
      <c r="C94" s="37"/>
      <c r="D94" s="37"/>
      <c r="E94" s="37"/>
      <c r="F94" s="37"/>
      <c r="G94" s="37"/>
      <c r="H94" s="19">
        <f>H95+H96+H97+H98</f>
        <v>107705.1</v>
      </c>
      <c r="I94" s="19">
        <f t="shared" ref="I94:N94" si="35">I95+I96+I97+I98</f>
        <v>9395.598</v>
      </c>
      <c r="J94" s="19">
        <f t="shared" si="35"/>
        <v>15023.252</v>
      </c>
      <c r="K94" s="19">
        <f t="shared" si="35"/>
        <v>31434.435000000001</v>
      </c>
      <c r="L94" s="19">
        <f t="shared" si="35"/>
        <v>51851.815000000002</v>
      </c>
      <c r="M94" s="19">
        <f t="shared" si="35"/>
        <v>87035.1</v>
      </c>
      <c r="N94" s="19">
        <f t="shared" si="35"/>
        <v>87035.1</v>
      </c>
      <c r="O94" s="123"/>
      <c r="P94" s="126"/>
    </row>
    <row r="95" spans="1:16" x14ac:dyDescent="0.25">
      <c r="A95" s="145"/>
      <c r="B95" s="48" t="s">
        <v>20</v>
      </c>
      <c r="C95" s="38"/>
      <c r="D95" s="38"/>
      <c r="E95" s="38"/>
      <c r="F95" s="38"/>
      <c r="G95" s="38"/>
      <c r="H95" s="16">
        <f>I95+J95+K95+L95</f>
        <v>107705.1</v>
      </c>
      <c r="I95" s="16">
        <f t="shared" ref="I95:N95" si="36">I41+I17</f>
        <v>9395.598</v>
      </c>
      <c r="J95" s="16">
        <f t="shared" si="36"/>
        <v>15023.252</v>
      </c>
      <c r="K95" s="16">
        <f t="shared" si="36"/>
        <v>31434.435000000001</v>
      </c>
      <c r="L95" s="16">
        <f t="shared" si="36"/>
        <v>51851.815000000002</v>
      </c>
      <c r="M95" s="16">
        <f t="shared" si="36"/>
        <v>87035.1</v>
      </c>
      <c r="N95" s="16">
        <f t="shared" si="36"/>
        <v>87035.1</v>
      </c>
      <c r="O95" s="124"/>
      <c r="P95" s="127"/>
    </row>
    <row r="96" spans="1:16" ht="19.899999999999999" customHeight="1" x14ac:dyDescent="0.25">
      <c r="A96" s="145"/>
      <c r="B96" s="48" t="s">
        <v>23</v>
      </c>
      <c r="C96" s="38"/>
      <c r="D96" s="38"/>
      <c r="E96" s="38"/>
      <c r="F96" s="38"/>
      <c r="G96" s="17"/>
      <c r="H96" s="16">
        <f t="shared" ref="H96:H98" si="37">I96+J96+K96+L96</f>
        <v>0</v>
      </c>
      <c r="I96" s="16">
        <f t="shared" ref="I96:I98" si="38">J96+K96+L96+M96</f>
        <v>0</v>
      </c>
      <c r="J96" s="16">
        <f t="shared" ref="J96:J98" si="39">K96+L96+M96+N96</f>
        <v>0</v>
      </c>
      <c r="K96" s="16">
        <f t="shared" ref="K96:K98" si="40">L96+M96+N96+O96</f>
        <v>0</v>
      </c>
      <c r="L96" s="16">
        <f t="shared" ref="L96:L98" si="41">M96+N96+O96+P96</f>
        <v>0</v>
      </c>
      <c r="M96" s="16">
        <f t="shared" ref="M96:N98" si="42">N96+O96+P96+Q96</f>
        <v>0</v>
      </c>
      <c r="N96" s="16">
        <f t="shared" si="42"/>
        <v>0</v>
      </c>
      <c r="O96" s="124"/>
      <c r="P96" s="127"/>
    </row>
    <row r="97" spans="1:16" x14ac:dyDescent="0.25">
      <c r="A97" s="145"/>
      <c r="B97" s="48" t="s">
        <v>21</v>
      </c>
      <c r="C97" s="38"/>
      <c r="D97" s="38"/>
      <c r="E97" s="38"/>
      <c r="F97" s="38"/>
      <c r="G97" s="38"/>
      <c r="H97" s="16">
        <f t="shared" si="37"/>
        <v>0</v>
      </c>
      <c r="I97" s="16">
        <f t="shared" si="38"/>
        <v>0</v>
      </c>
      <c r="J97" s="16">
        <f t="shared" si="39"/>
        <v>0</v>
      </c>
      <c r="K97" s="16">
        <f t="shared" si="40"/>
        <v>0</v>
      </c>
      <c r="L97" s="16">
        <f t="shared" si="41"/>
        <v>0</v>
      </c>
      <c r="M97" s="16">
        <f t="shared" si="42"/>
        <v>0</v>
      </c>
      <c r="N97" s="16">
        <f t="shared" si="42"/>
        <v>0</v>
      </c>
      <c r="O97" s="124"/>
      <c r="P97" s="127"/>
    </row>
    <row r="98" spans="1:16" ht="21" x14ac:dyDescent="0.25">
      <c r="A98" s="145"/>
      <c r="B98" s="48" t="s">
        <v>22</v>
      </c>
      <c r="C98" s="38"/>
      <c r="D98" s="38"/>
      <c r="E98" s="38"/>
      <c r="F98" s="38"/>
      <c r="G98" s="38"/>
      <c r="H98" s="16">
        <f t="shared" si="37"/>
        <v>0</v>
      </c>
      <c r="I98" s="16">
        <f t="shared" si="38"/>
        <v>0</v>
      </c>
      <c r="J98" s="16">
        <f t="shared" si="39"/>
        <v>0</v>
      </c>
      <c r="K98" s="16">
        <f t="shared" si="40"/>
        <v>0</v>
      </c>
      <c r="L98" s="16">
        <f t="shared" si="41"/>
        <v>0</v>
      </c>
      <c r="M98" s="16">
        <f t="shared" si="42"/>
        <v>0</v>
      </c>
      <c r="N98" s="16">
        <f t="shared" si="42"/>
        <v>0</v>
      </c>
      <c r="O98" s="124"/>
      <c r="P98" s="127"/>
    </row>
    <row r="99" spans="1:16" ht="21.75" thickBot="1" x14ac:dyDescent="0.3">
      <c r="A99" s="146"/>
      <c r="B99" s="39" t="s">
        <v>112</v>
      </c>
      <c r="C99" s="40"/>
      <c r="D99" s="40"/>
      <c r="E99" s="40"/>
      <c r="F99" s="40"/>
      <c r="G99" s="40"/>
      <c r="H99" s="41">
        <f>I99+J99+K99+L99</f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125"/>
      <c r="P99" s="128"/>
    </row>
    <row r="100" spans="1:16" ht="13.9" customHeight="1" x14ac:dyDescent="0.25">
      <c r="A100" s="101" t="s">
        <v>61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3"/>
    </row>
    <row r="101" spans="1:16" ht="15" customHeight="1" x14ac:dyDescent="0.25">
      <c r="A101" s="76" t="s">
        <v>128</v>
      </c>
      <c r="B101" s="45" t="s">
        <v>30</v>
      </c>
      <c r="C101" s="3"/>
      <c r="D101" s="3"/>
      <c r="E101" s="3"/>
      <c r="F101" s="22"/>
      <c r="G101" s="22"/>
      <c r="H101" s="22"/>
      <c r="I101" s="52"/>
      <c r="J101" s="52"/>
      <c r="K101" s="52"/>
      <c r="L101" s="52"/>
      <c r="M101" s="52"/>
      <c r="N101" s="52"/>
      <c r="O101" s="76" t="s">
        <v>76</v>
      </c>
      <c r="P101" s="76" t="s">
        <v>105</v>
      </c>
    </row>
    <row r="102" spans="1:16" x14ac:dyDescent="0.25">
      <c r="A102" s="77"/>
      <c r="B102" s="45" t="s">
        <v>17</v>
      </c>
      <c r="C102" s="3"/>
      <c r="D102" s="3"/>
      <c r="E102" s="3"/>
      <c r="F102" s="22"/>
      <c r="G102" s="22"/>
      <c r="H102" s="22"/>
      <c r="I102" s="13" t="s">
        <v>18</v>
      </c>
      <c r="J102" s="13" t="s">
        <v>18</v>
      </c>
      <c r="K102" s="13" t="s">
        <v>18</v>
      </c>
      <c r="L102" s="13" t="s">
        <v>18</v>
      </c>
      <c r="M102" s="52"/>
      <c r="N102" s="52"/>
      <c r="O102" s="77"/>
      <c r="P102" s="77"/>
    </row>
    <row r="103" spans="1:16" ht="22.5" x14ac:dyDescent="0.25">
      <c r="A103" s="77"/>
      <c r="B103" s="45" t="s">
        <v>53</v>
      </c>
      <c r="C103" s="3"/>
      <c r="D103" s="3"/>
      <c r="E103" s="3"/>
      <c r="F103" s="22"/>
      <c r="G103" s="22"/>
      <c r="H103" s="1">
        <f>H104+H105+H106+H107</f>
        <v>1064177.5011799999</v>
      </c>
      <c r="I103" s="53">
        <f t="shared" ref="I103:N103" si="43">I104+I105+I106+I107</f>
        <v>16374.35571</v>
      </c>
      <c r="J103" s="53">
        <f t="shared" si="43"/>
        <v>226716.32547000001</v>
      </c>
      <c r="K103" s="53">
        <f t="shared" si="43"/>
        <v>176477.98</v>
      </c>
      <c r="L103" s="53">
        <f t="shared" si="43"/>
        <v>644608.84</v>
      </c>
      <c r="M103" s="53">
        <f t="shared" si="43"/>
        <v>666515.60000000009</v>
      </c>
      <c r="N103" s="53">
        <f t="shared" si="43"/>
        <v>1315623.5</v>
      </c>
      <c r="O103" s="77"/>
      <c r="P103" s="77"/>
    </row>
    <row r="104" spans="1:16" x14ac:dyDescent="0.25">
      <c r="A104" s="77"/>
      <c r="B104" s="45" t="s">
        <v>20</v>
      </c>
      <c r="C104" s="3"/>
      <c r="D104" s="3"/>
      <c r="E104" s="3"/>
      <c r="F104" s="22"/>
      <c r="G104" s="22"/>
      <c r="H104" s="1">
        <f>I104+J104+K104+L104</f>
        <v>756156.46117999998</v>
      </c>
      <c r="I104" s="53">
        <f>SUM(I112,I134,I142,I154,I164:I165,I173:I174,I182,I189,I197,I205:I206,I214,I225,I233)</f>
        <v>8880.0857099999994</v>
      </c>
      <c r="J104" s="53">
        <f t="shared" ref="J104:L104" si="44">SUM(J112,J134,J142,J154,J164:J165,J173:J174,J182,J189,J197,J205:J206,J214,J225,J233)</f>
        <v>165427.25547</v>
      </c>
      <c r="K104" s="53">
        <f t="shared" si="44"/>
        <v>65476.110000000008</v>
      </c>
      <c r="L104" s="53">
        <f t="shared" si="44"/>
        <v>516373.01</v>
      </c>
      <c r="M104" s="53">
        <f>M112+M122+M154+M163+M182+M189+M197+M204+M214+M225+M233+M134+M172</f>
        <v>487863.60000000003</v>
      </c>
      <c r="N104" s="53">
        <f>N112+N122+N154+N163+N182+N189+N197+N204+N214+N225+N233+N134+N172</f>
        <v>1141173.5</v>
      </c>
      <c r="O104" s="77"/>
      <c r="P104" s="77"/>
    </row>
    <row r="105" spans="1:16" ht="22.5" x14ac:dyDescent="0.25">
      <c r="A105" s="77"/>
      <c r="B105" s="45" t="s">
        <v>23</v>
      </c>
      <c r="C105" s="3"/>
      <c r="D105" s="3"/>
      <c r="E105" s="3"/>
      <c r="F105" s="13"/>
      <c r="G105" s="13"/>
      <c r="H105" s="1">
        <f t="shared" ref="H105:H109" si="45">I105+J105+K105+L105</f>
        <v>0</v>
      </c>
      <c r="I105" s="53">
        <f t="shared" ref="I105" si="46">J105+K105+L105+M105</f>
        <v>0</v>
      </c>
      <c r="J105" s="53">
        <f t="shared" ref="J105" si="47">K105+L105+M105+N105</f>
        <v>0</v>
      </c>
      <c r="K105" s="53">
        <f t="shared" ref="K105" si="48">L105+M105+N105+O105</f>
        <v>0</v>
      </c>
      <c r="L105" s="53">
        <f t="shared" ref="L105" si="49">M105+N105+O105+P105</f>
        <v>0</v>
      </c>
      <c r="M105" s="53">
        <f>N105+O105+P105+Q105</f>
        <v>0</v>
      </c>
      <c r="N105" s="53">
        <f>O105+P105+Q105+R105</f>
        <v>0</v>
      </c>
      <c r="O105" s="77"/>
      <c r="P105" s="77"/>
    </row>
    <row r="106" spans="1:16" x14ac:dyDescent="0.25">
      <c r="A106" s="77"/>
      <c r="B106" s="45" t="s">
        <v>21</v>
      </c>
      <c r="C106" s="3"/>
      <c r="D106" s="3"/>
      <c r="E106" s="3"/>
      <c r="F106" s="22"/>
      <c r="G106" s="22"/>
      <c r="H106" s="1">
        <f>I106+J106+K106+L106</f>
        <v>297819.03999999998</v>
      </c>
      <c r="I106" s="54">
        <f t="shared" ref="I106:N106" si="50">I114+I126+I158+I167+I176+I183+I191+I199+I208+I216+I227+I235</f>
        <v>7494.27</v>
      </c>
      <c r="J106" s="54">
        <f t="shared" si="50"/>
        <v>61289.07</v>
      </c>
      <c r="K106" s="54">
        <f t="shared" si="50"/>
        <v>100799.87</v>
      </c>
      <c r="L106" s="54">
        <f t="shared" si="50"/>
        <v>128235.83</v>
      </c>
      <c r="M106" s="54">
        <f t="shared" si="50"/>
        <v>170000</v>
      </c>
      <c r="N106" s="54">
        <f t="shared" si="50"/>
        <v>170000</v>
      </c>
      <c r="O106" s="77"/>
      <c r="P106" s="77"/>
    </row>
    <row r="107" spans="1:16" ht="22.5" x14ac:dyDescent="0.25">
      <c r="A107" s="77"/>
      <c r="B107" s="45" t="s">
        <v>22</v>
      </c>
      <c r="C107" s="3"/>
      <c r="D107" s="3"/>
      <c r="E107" s="3"/>
      <c r="F107" s="22"/>
      <c r="G107" s="22"/>
      <c r="H107" s="1">
        <f t="shared" si="45"/>
        <v>10202</v>
      </c>
      <c r="I107" s="53">
        <f t="shared" ref="I107:N107" si="51">I117+I159+I168+I177+I184+I192+I200+I209+I220+I228+I236</f>
        <v>0</v>
      </c>
      <c r="J107" s="53">
        <f t="shared" si="51"/>
        <v>0</v>
      </c>
      <c r="K107" s="53">
        <f t="shared" si="51"/>
        <v>10202</v>
      </c>
      <c r="L107" s="53">
        <f t="shared" si="51"/>
        <v>0</v>
      </c>
      <c r="M107" s="53">
        <f t="shared" si="51"/>
        <v>8652</v>
      </c>
      <c r="N107" s="53">
        <f t="shared" si="51"/>
        <v>4450</v>
      </c>
      <c r="O107" s="77"/>
      <c r="P107" s="77"/>
    </row>
    <row r="108" spans="1:16" x14ac:dyDescent="0.25">
      <c r="A108" s="78"/>
      <c r="B108" s="20" t="s">
        <v>112</v>
      </c>
      <c r="C108" s="5"/>
      <c r="D108" s="5"/>
      <c r="E108" s="5"/>
      <c r="F108" s="5"/>
      <c r="G108" s="5"/>
      <c r="H108" s="10">
        <f t="shared" si="45"/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78"/>
      <c r="P108" s="78"/>
    </row>
    <row r="109" spans="1:16" ht="33.75" customHeight="1" x14ac:dyDescent="0.25">
      <c r="A109" s="76" t="s">
        <v>144</v>
      </c>
      <c r="B109" s="45" t="s">
        <v>31</v>
      </c>
      <c r="C109" s="3"/>
      <c r="D109" s="3"/>
      <c r="E109" s="3"/>
      <c r="F109" s="22"/>
      <c r="G109" s="22"/>
      <c r="H109" s="1">
        <f t="shared" si="45"/>
        <v>34</v>
      </c>
      <c r="I109" s="53">
        <v>0</v>
      </c>
      <c r="J109" s="55">
        <v>1</v>
      </c>
      <c r="K109" s="53">
        <v>32</v>
      </c>
      <c r="L109" s="53">
        <v>1</v>
      </c>
      <c r="M109" s="53">
        <v>24</v>
      </c>
      <c r="N109" s="53">
        <f>24+2</f>
        <v>26</v>
      </c>
      <c r="O109" s="76" t="s">
        <v>32</v>
      </c>
      <c r="P109" s="79" t="s">
        <v>167</v>
      </c>
    </row>
    <row r="110" spans="1:16" x14ac:dyDescent="0.25">
      <c r="A110" s="77"/>
      <c r="B110" s="45" t="s">
        <v>17</v>
      </c>
      <c r="C110" s="3"/>
      <c r="D110" s="3"/>
      <c r="E110" s="3"/>
      <c r="F110" s="22"/>
      <c r="G110" s="22"/>
      <c r="H110" s="1">
        <f>H111/H109</f>
        <v>474.69617647058817</v>
      </c>
      <c r="I110" s="1" t="s">
        <v>18</v>
      </c>
      <c r="J110" s="1" t="s">
        <v>18</v>
      </c>
      <c r="K110" s="1" t="s">
        <v>18</v>
      </c>
      <c r="L110" s="1" t="s">
        <v>18</v>
      </c>
      <c r="M110" s="53">
        <f>M111/M109</f>
        <v>533.33333333333337</v>
      </c>
      <c r="N110" s="53">
        <f>N111/N109</f>
        <v>769.23076923076928</v>
      </c>
      <c r="O110" s="77"/>
      <c r="P110" s="80"/>
    </row>
    <row r="111" spans="1:16" ht="22.5" x14ac:dyDescent="0.25">
      <c r="A111" s="77"/>
      <c r="B111" s="45" t="s">
        <v>53</v>
      </c>
      <c r="C111" s="3"/>
      <c r="D111" s="3"/>
      <c r="E111" s="3"/>
      <c r="F111" s="22"/>
      <c r="G111" s="22"/>
      <c r="H111" s="1">
        <f>H112+H114</f>
        <v>16139.669999999998</v>
      </c>
      <c r="I111" s="1">
        <f t="shared" ref="I111:L111" si="52">I112+I114</f>
        <v>0</v>
      </c>
      <c r="J111" s="1">
        <f t="shared" si="52"/>
        <v>2852.13</v>
      </c>
      <c r="K111" s="1">
        <f t="shared" si="52"/>
        <v>9147.9</v>
      </c>
      <c r="L111" s="1">
        <f t="shared" si="52"/>
        <v>4139.6400000000003</v>
      </c>
      <c r="M111" s="1">
        <f>M112+M114</f>
        <v>12800</v>
      </c>
      <c r="N111" s="1">
        <f>N112+N114</f>
        <v>20000</v>
      </c>
      <c r="O111" s="77"/>
      <c r="P111" s="80"/>
    </row>
    <row r="112" spans="1:16" ht="14.45" customHeight="1" x14ac:dyDescent="0.25">
      <c r="A112" s="77"/>
      <c r="B112" s="56" t="s">
        <v>20</v>
      </c>
      <c r="C112" s="13">
        <v>176</v>
      </c>
      <c r="D112" s="13" t="s">
        <v>56</v>
      </c>
      <c r="E112" s="13" t="s">
        <v>55</v>
      </c>
      <c r="F112" s="13" t="s">
        <v>50</v>
      </c>
      <c r="G112" s="11">
        <v>414</v>
      </c>
      <c r="H112" s="1">
        <f>I112+J112+K112+L112</f>
        <v>4139.6400000000003</v>
      </c>
      <c r="I112" s="53">
        <v>0</v>
      </c>
      <c r="J112" s="53">
        <v>0</v>
      </c>
      <c r="K112" s="1">
        <v>0</v>
      </c>
      <c r="L112" s="1">
        <v>4139.6400000000003</v>
      </c>
      <c r="M112" s="53">
        <v>800</v>
      </c>
      <c r="N112" s="53">
        <v>8000</v>
      </c>
      <c r="O112" s="77"/>
      <c r="P112" s="80"/>
    </row>
    <row r="113" spans="1:16" ht="22.5" x14ac:dyDescent="0.25">
      <c r="A113" s="77"/>
      <c r="B113" s="45" t="s">
        <v>23</v>
      </c>
      <c r="C113" s="13"/>
      <c r="D113" s="13"/>
      <c r="E113" s="13"/>
      <c r="F113" s="13"/>
      <c r="G113" s="13"/>
      <c r="H113" s="1">
        <f t="shared" ref="H113" si="53">I113+J113+K113+L113</f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77"/>
      <c r="P113" s="80"/>
    </row>
    <row r="114" spans="1:16" x14ac:dyDescent="0.25">
      <c r="A114" s="77"/>
      <c r="B114" s="46" t="s">
        <v>21</v>
      </c>
      <c r="C114" s="57">
        <v>780</v>
      </c>
      <c r="D114" s="13" t="s">
        <v>56</v>
      </c>
      <c r="E114" s="13" t="s">
        <v>55</v>
      </c>
      <c r="F114" s="13"/>
      <c r="G114" s="13"/>
      <c r="H114" s="1">
        <f t="shared" ref="H114:N114" si="54">SUM(H115:H116)</f>
        <v>12000.029999999999</v>
      </c>
      <c r="I114" s="53">
        <f t="shared" si="54"/>
        <v>0</v>
      </c>
      <c r="J114" s="53">
        <f t="shared" si="54"/>
        <v>2852.13</v>
      </c>
      <c r="K114" s="53">
        <f t="shared" si="54"/>
        <v>9147.9</v>
      </c>
      <c r="L114" s="53">
        <f t="shared" si="54"/>
        <v>0</v>
      </c>
      <c r="M114" s="53">
        <f t="shared" si="54"/>
        <v>12000</v>
      </c>
      <c r="N114" s="53">
        <f t="shared" si="54"/>
        <v>12000</v>
      </c>
      <c r="O114" s="77"/>
      <c r="P114" s="80"/>
    </row>
    <row r="115" spans="1:16" x14ac:dyDescent="0.25">
      <c r="A115" s="77"/>
      <c r="B115" s="58" t="s">
        <v>75</v>
      </c>
      <c r="C115" s="57">
        <v>780</v>
      </c>
      <c r="D115" s="13" t="s">
        <v>56</v>
      </c>
      <c r="E115" s="13" t="s">
        <v>55</v>
      </c>
      <c r="F115" s="13" t="s">
        <v>160</v>
      </c>
      <c r="G115" s="13">
        <v>407</v>
      </c>
      <c r="H115" s="1">
        <f>I115+J115+K115+L115</f>
        <v>3102.7</v>
      </c>
      <c r="I115" s="53">
        <v>0</v>
      </c>
      <c r="J115" s="53">
        <v>0</v>
      </c>
      <c r="K115" s="53">
        <v>3102.7</v>
      </c>
      <c r="L115" s="53">
        <v>0</v>
      </c>
      <c r="M115" s="53">
        <v>6000</v>
      </c>
      <c r="N115" s="53">
        <v>6000</v>
      </c>
      <c r="O115" s="77"/>
      <c r="P115" s="80"/>
    </row>
    <row r="116" spans="1:16" x14ac:dyDescent="0.25">
      <c r="A116" s="77"/>
      <c r="B116" s="59"/>
      <c r="C116" s="57">
        <v>780</v>
      </c>
      <c r="D116" s="13" t="s">
        <v>56</v>
      </c>
      <c r="E116" s="13" t="s">
        <v>55</v>
      </c>
      <c r="F116" s="13" t="s">
        <v>161</v>
      </c>
      <c r="G116" s="13">
        <v>407</v>
      </c>
      <c r="H116" s="1">
        <f>I116+J116+K116+L116</f>
        <v>8897.33</v>
      </c>
      <c r="I116" s="53">
        <v>0</v>
      </c>
      <c r="J116" s="53">
        <v>2852.13</v>
      </c>
      <c r="K116" s="53">
        <v>6045.2</v>
      </c>
      <c r="L116" s="53">
        <v>0</v>
      </c>
      <c r="M116" s="53">
        <v>6000</v>
      </c>
      <c r="N116" s="53">
        <v>6000</v>
      </c>
      <c r="O116" s="77"/>
      <c r="P116" s="80"/>
    </row>
    <row r="117" spans="1:16" ht="22.5" x14ac:dyDescent="0.25">
      <c r="A117" s="77"/>
      <c r="B117" s="45" t="s">
        <v>22</v>
      </c>
      <c r="C117" s="22"/>
      <c r="D117" s="22"/>
      <c r="E117" s="22"/>
      <c r="F117" s="22"/>
      <c r="G117" s="22"/>
      <c r="H117" s="1">
        <f>I117+J117+K117+L117</f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77"/>
      <c r="P117" s="80"/>
    </row>
    <row r="118" spans="1:16" x14ac:dyDescent="0.25">
      <c r="A118" s="78"/>
      <c r="B118" s="20" t="s">
        <v>112</v>
      </c>
      <c r="C118" s="5"/>
      <c r="D118" s="5"/>
      <c r="E118" s="5"/>
      <c r="F118" s="5"/>
      <c r="G118" s="5"/>
      <c r="H118" s="12">
        <f t="shared" ref="H118" si="55">I118+J118+K118+L118</f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78"/>
      <c r="P118" s="81"/>
    </row>
    <row r="119" spans="1:16" ht="45" customHeight="1" x14ac:dyDescent="0.25">
      <c r="A119" s="76" t="s">
        <v>129</v>
      </c>
      <c r="B119" s="45" t="s">
        <v>33</v>
      </c>
      <c r="C119" s="22"/>
      <c r="D119" s="22"/>
      <c r="E119" s="22"/>
      <c r="F119" s="22"/>
      <c r="G119" s="22"/>
      <c r="H119" s="1">
        <f t="shared" ref="H119" si="56">I119+J119+K119+L119</f>
        <v>5027</v>
      </c>
      <c r="I119" s="1">
        <f>SUM(I139)</f>
        <v>1000</v>
      </c>
      <c r="J119" s="1">
        <f t="shared" ref="J119:L119" si="57">SUM(J139)</f>
        <v>1000</v>
      </c>
      <c r="K119" s="1">
        <f t="shared" si="57"/>
        <v>2022</v>
      </c>
      <c r="L119" s="1">
        <f t="shared" si="57"/>
        <v>1005</v>
      </c>
      <c r="M119" s="1">
        <f>SUM(M139)</f>
        <v>5002</v>
      </c>
      <c r="N119" s="1">
        <f>SUM(N139)</f>
        <v>5004</v>
      </c>
      <c r="O119" s="76" t="s">
        <v>77</v>
      </c>
      <c r="P119" s="79" t="s">
        <v>169</v>
      </c>
    </row>
    <row r="120" spans="1:16" x14ac:dyDescent="0.25">
      <c r="A120" s="77"/>
      <c r="B120" s="45" t="s">
        <v>17</v>
      </c>
      <c r="C120" s="22"/>
      <c r="D120" s="22"/>
      <c r="E120" s="22"/>
      <c r="F120" s="22"/>
      <c r="G120" s="22"/>
      <c r="H120" s="1">
        <v>0</v>
      </c>
      <c r="I120" s="1">
        <f t="shared" ref="I120:L120" si="58">I121/I119</f>
        <v>7.356577960000001</v>
      </c>
      <c r="J120" s="1">
        <f t="shared" si="58"/>
        <v>1.8</v>
      </c>
      <c r="K120" s="1">
        <f t="shared" si="58"/>
        <v>9.2770771513353107</v>
      </c>
      <c r="L120" s="1">
        <f t="shared" si="58"/>
        <v>68.361999999999995</v>
      </c>
      <c r="M120" s="1">
        <f>M121/M119</f>
        <v>2.9935045981607358</v>
      </c>
      <c r="N120" s="1">
        <f>N121/N119</f>
        <v>5.4456434852118303</v>
      </c>
      <c r="O120" s="77"/>
      <c r="P120" s="80"/>
    </row>
    <row r="121" spans="1:16" ht="22.5" x14ac:dyDescent="0.25">
      <c r="A121" s="77"/>
      <c r="B121" s="45" t="s">
        <v>53</v>
      </c>
      <c r="C121" s="22"/>
      <c r="D121" s="22"/>
      <c r="E121" s="22"/>
      <c r="F121" s="22"/>
      <c r="G121" s="22"/>
      <c r="H121" s="1">
        <f>SUM(I121:L121)</f>
        <v>96618.637959999993</v>
      </c>
      <c r="I121" s="1">
        <f t="shared" ref="I121:L121" si="59">I123+I124+I125+I127+I128+I129</f>
        <v>7356.5779600000005</v>
      </c>
      <c r="J121" s="1">
        <f t="shared" si="59"/>
        <v>1800</v>
      </c>
      <c r="K121" s="1">
        <f t="shared" si="59"/>
        <v>18758.25</v>
      </c>
      <c r="L121" s="1">
        <f t="shared" si="59"/>
        <v>68703.81</v>
      </c>
      <c r="M121" s="1">
        <f>M123+M124+M125+M127+M128+M129</f>
        <v>14973.51</v>
      </c>
      <c r="N121" s="1">
        <f>N123+N124+N125+N127+N128+N129</f>
        <v>27250</v>
      </c>
      <c r="O121" s="77"/>
      <c r="P121" s="80"/>
    </row>
    <row r="122" spans="1:16" x14ac:dyDescent="0.25">
      <c r="A122" s="77"/>
      <c r="B122" s="56" t="s">
        <v>20</v>
      </c>
      <c r="C122" s="57">
        <v>176</v>
      </c>
      <c r="D122" s="13" t="s">
        <v>56</v>
      </c>
      <c r="E122" s="13" t="s">
        <v>55</v>
      </c>
      <c r="F122" s="13" t="s">
        <v>50</v>
      </c>
      <c r="G122" s="22"/>
      <c r="H122" s="1">
        <f t="shared" ref="H122:H130" si="60">SUM(I122:L122)</f>
        <v>84618.607959999994</v>
      </c>
      <c r="I122" s="1">
        <f>SUM(I134,I142)</f>
        <v>2962.94796</v>
      </c>
      <c r="J122" s="1">
        <f t="shared" ref="J122:M122" si="61">SUM(J134,J142)</f>
        <v>0</v>
      </c>
      <c r="K122" s="1">
        <f>SUM(K123:K124)</f>
        <v>15163.65</v>
      </c>
      <c r="L122" s="1">
        <f>SUM(L123:L124)</f>
        <v>66492.009999999995</v>
      </c>
      <c r="M122" s="1">
        <f t="shared" si="61"/>
        <v>4973.51</v>
      </c>
      <c r="N122" s="1">
        <f>SUM(N123:N124)</f>
        <v>17250</v>
      </c>
      <c r="O122" s="77"/>
      <c r="P122" s="80"/>
    </row>
    <row r="123" spans="1:16" x14ac:dyDescent="0.25">
      <c r="A123" s="77"/>
      <c r="B123" s="58" t="s">
        <v>75</v>
      </c>
      <c r="C123" s="57">
        <v>176</v>
      </c>
      <c r="D123" s="13" t="s">
        <v>56</v>
      </c>
      <c r="E123" s="13" t="s">
        <v>55</v>
      </c>
      <c r="F123" s="13" t="s">
        <v>50</v>
      </c>
      <c r="G123" s="13">
        <v>243</v>
      </c>
      <c r="H123" s="1">
        <f t="shared" si="60"/>
        <v>84438.607959999994</v>
      </c>
      <c r="I123" s="1">
        <f t="shared" ref="I123:J123" si="62">SUM(I143,I134)</f>
        <v>2962.94796</v>
      </c>
      <c r="J123" s="1">
        <f t="shared" si="62"/>
        <v>0</v>
      </c>
      <c r="K123" s="1">
        <f>SUM(K143,K134)</f>
        <v>14983.65</v>
      </c>
      <c r="L123" s="1">
        <f>SUM(L143,L134)</f>
        <v>66492.009999999995</v>
      </c>
      <c r="M123" s="1">
        <f>SUM(M143)</f>
        <v>4973.51</v>
      </c>
      <c r="N123" s="1">
        <f>SUM(N143)</f>
        <v>17250</v>
      </c>
      <c r="O123" s="77"/>
      <c r="P123" s="80"/>
    </row>
    <row r="124" spans="1:16" x14ac:dyDescent="0.25">
      <c r="A124" s="77"/>
      <c r="B124" s="59"/>
      <c r="C124" s="60">
        <v>176</v>
      </c>
      <c r="D124" s="61" t="s">
        <v>56</v>
      </c>
      <c r="E124" s="61" t="s">
        <v>55</v>
      </c>
      <c r="F124" s="61" t="s">
        <v>50</v>
      </c>
      <c r="G124" s="61">
        <v>414</v>
      </c>
      <c r="H124" s="1">
        <f t="shared" si="60"/>
        <v>180</v>
      </c>
      <c r="I124" s="62">
        <v>0</v>
      </c>
      <c r="J124" s="62">
        <v>0</v>
      </c>
      <c r="K124" s="62">
        <v>180</v>
      </c>
      <c r="L124" s="62">
        <v>0</v>
      </c>
      <c r="M124" s="62">
        <v>0</v>
      </c>
      <c r="N124" s="62">
        <v>0</v>
      </c>
      <c r="O124" s="77"/>
      <c r="P124" s="80"/>
    </row>
    <row r="125" spans="1:16" ht="22.5" x14ac:dyDescent="0.25">
      <c r="A125" s="77"/>
      <c r="B125" s="46" t="s">
        <v>23</v>
      </c>
      <c r="C125" s="13"/>
      <c r="D125" s="13"/>
      <c r="E125" s="13"/>
      <c r="F125" s="13"/>
      <c r="G125" s="13"/>
      <c r="H125" s="1">
        <f t="shared" si="60"/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77"/>
      <c r="P125" s="80"/>
    </row>
    <row r="126" spans="1:16" x14ac:dyDescent="0.25">
      <c r="A126" s="77"/>
      <c r="B126" s="56" t="s">
        <v>21</v>
      </c>
      <c r="C126" s="57">
        <v>780</v>
      </c>
      <c r="D126" s="13" t="s">
        <v>56</v>
      </c>
      <c r="E126" s="13" t="s">
        <v>55</v>
      </c>
      <c r="F126" s="13" t="s">
        <v>54</v>
      </c>
      <c r="G126" s="13"/>
      <c r="H126" s="1">
        <f t="shared" si="60"/>
        <v>12000.029999999999</v>
      </c>
      <c r="I126" s="1">
        <f>SUM(I146)</f>
        <v>4393.63</v>
      </c>
      <c r="J126" s="1">
        <f t="shared" ref="J126:N128" si="63">SUM(J146)</f>
        <v>1800</v>
      </c>
      <c r="K126" s="1">
        <f t="shared" si="63"/>
        <v>3594.6</v>
      </c>
      <c r="L126" s="1">
        <f t="shared" si="63"/>
        <v>2211.8000000000002</v>
      </c>
      <c r="M126" s="1">
        <f t="shared" si="63"/>
        <v>10000</v>
      </c>
      <c r="N126" s="1">
        <f t="shared" si="63"/>
        <v>10000</v>
      </c>
      <c r="O126" s="77"/>
      <c r="P126" s="80"/>
    </row>
    <row r="127" spans="1:16" x14ac:dyDescent="0.25">
      <c r="A127" s="77"/>
      <c r="B127" s="90" t="s">
        <v>75</v>
      </c>
      <c r="C127" s="57">
        <v>780</v>
      </c>
      <c r="D127" s="13" t="s">
        <v>56</v>
      </c>
      <c r="E127" s="13" t="s">
        <v>55</v>
      </c>
      <c r="F127" s="13" t="s">
        <v>54</v>
      </c>
      <c r="G127" s="13">
        <v>100</v>
      </c>
      <c r="H127" s="1">
        <f t="shared" si="60"/>
        <v>1590</v>
      </c>
      <c r="I127" s="1">
        <f>SUM(I147)</f>
        <v>318</v>
      </c>
      <c r="J127" s="1">
        <f t="shared" si="63"/>
        <v>318</v>
      </c>
      <c r="K127" s="1">
        <f t="shared" si="63"/>
        <v>636</v>
      </c>
      <c r="L127" s="1">
        <f t="shared" si="63"/>
        <v>318</v>
      </c>
      <c r="M127" s="1">
        <f t="shared" si="63"/>
        <v>1600</v>
      </c>
      <c r="N127" s="1">
        <f t="shared" si="63"/>
        <v>1600</v>
      </c>
      <c r="O127" s="77"/>
      <c r="P127" s="80"/>
    </row>
    <row r="128" spans="1:16" x14ac:dyDescent="0.25">
      <c r="A128" s="77"/>
      <c r="B128" s="100"/>
      <c r="C128" s="57">
        <v>780</v>
      </c>
      <c r="D128" s="13" t="s">
        <v>56</v>
      </c>
      <c r="E128" s="13" t="s">
        <v>55</v>
      </c>
      <c r="F128" s="13" t="s">
        <v>54</v>
      </c>
      <c r="G128" s="13">
        <v>244</v>
      </c>
      <c r="H128" s="1">
        <f t="shared" si="60"/>
        <v>10410.029999999999</v>
      </c>
      <c r="I128" s="1">
        <f>SUM(I148)</f>
        <v>4075.63</v>
      </c>
      <c r="J128" s="1">
        <f t="shared" ref="J128:L128" si="64">SUM(J148)</f>
        <v>1482</v>
      </c>
      <c r="K128" s="1">
        <f t="shared" si="64"/>
        <v>2958.6</v>
      </c>
      <c r="L128" s="1">
        <f t="shared" si="64"/>
        <v>1893.8</v>
      </c>
      <c r="M128" s="1">
        <f t="shared" si="63"/>
        <v>8400</v>
      </c>
      <c r="N128" s="1">
        <f t="shared" si="63"/>
        <v>8400</v>
      </c>
      <c r="O128" s="77"/>
      <c r="P128" s="80"/>
    </row>
    <row r="129" spans="1:16" ht="22.5" x14ac:dyDescent="0.25">
      <c r="A129" s="77"/>
      <c r="B129" s="45" t="s">
        <v>22</v>
      </c>
      <c r="C129" s="22"/>
      <c r="D129" s="22"/>
      <c r="E129" s="22"/>
      <c r="F129" s="22"/>
      <c r="G129" s="22"/>
      <c r="H129" s="1">
        <f t="shared" si="60"/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77"/>
      <c r="P129" s="80"/>
    </row>
    <row r="130" spans="1:16" x14ac:dyDescent="0.25">
      <c r="A130" s="78"/>
      <c r="B130" s="20" t="s">
        <v>112</v>
      </c>
      <c r="C130" s="5"/>
      <c r="D130" s="5"/>
      <c r="E130" s="5"/>
      <c r="F130" s="5"/>
      <c r="G130" s="5"/>
      <c r="H130" s="1">
        <f t="shared" si="60"/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78"/>
      <c r="P130" s="81"/>
    </row>
    <row r="131" spans="1:16" ht="45" x14ac:dyDescent="0.25">
      <c r="A131" s="76" t="s">
        <v>130</v>
      </c>
      <c r="B131" s="45" t="s">
        <v>33</v>
      </c>
      <c r="C131" s="22"/>
      <c r="D131" s="22"/>
      <c r="E131" s="22"/>
      <c r="F131" s="22"/>
      <c r="G131" s="22"/>
      <c r="H131" s="1"/>
      <c r="I131" s="1"/>
      <c r="J131" s="1"/>
      <c r="K131" s="1"/>
      <c r="L131" s="1"/>
      <c r="M131" s="1"/>
      <c r="N131" s="1"/>
      <c r="O131" s="76" t="s">
        <v>36</v>
      </c>
      <c r="P131" s="76" t="s">
        <v>106</v>
      </c>
    </row>
    <row r="132" spans="1:16" x14ac:dyDescent="0.25">
      <c r="A132" s="77"/>
      <c r="B132" s="45" t="s">
        <v>17</v>
      </c>
      <c r="C132" s="22"/>
      <c r="D132" s="22"/>
      <c r="E132" s="22"/>
      <c r="F132" s="22"/>
      <c r="G132" s="22"/>
      <c r="H132" s="1"/>
      <c r="I132" s="1" t="s">
        <v>18</v>
      </c>
      <c r="J132" s="1" t="s">
        <v>18</v>
      </c>
      <c r="K132" s="1" t="s">
        <v>18</v>
      </c>
      <c r="L132" s="1" t="s">
        <v>18</v>
      </c>
      <c r="M132" s="1"/>
      <c r="N132" s="1"/>
      <c r="O132" s="77"/>
      <c r="P132" s="77"/>
    </row>
    <row r="133" spans="1:16" ht="22.5" x14ac:dyDescent="0.25">
      <c r="A133" s="77"/>
      <c r="B133" s="45" t="s">
        <v>53</v>
      </c>
      <c r="C133" s="22"/>
      <c r="D133" s="22"/>
      <c r="E133" s="22"/>
      <c r="F133" s="22"/>
      <c r="G133" s="22"/>
      <c r="H133" s="1">
        <f>I133+J133+K133+L133</f>
        <v>2946.5679599999999</v>
      </c>
      <c r="I133" s="1">
        <f>I134+I135+I136+I137</f>
        <v>2946.5679599999999</v>
      </c>
      <c r="J133" s="1">
        <f t="shared" ref="J133:N133" si="65">J134+J135+J136+J137</f>
        <v>0</v>
      </c>
      <c r="K133" s="1">
        <f t="shared" si="65"/>
        <v>0</v>
      </c>
      <c r="L133" s="1">
        <f t="shared" si="65"/>
        <v>0</v>
      </c>
      <c r="M133" s="1">
        <f t="shared" si="65"/>
        <v>0</v>
      </c>
      <c r="N133" s="1">
        <f t="shared" si="65"/>
        <v>0</v>
      </c>
      <c r="O133" s="77"/>
      <c r="P133" s="77"/>
    </row>
    <row r="134" spans="1:16" x14ac:dyDescent="0.25">
      <c r="A134" s="77"/>
      <c r="B134" s="46" t="s">
        <v>20</v>
      </c>
      <c r="C134" s="13">
        <v>176</v>
      </c>
      <c r="D134" s="13" t="s">
        <v>56</v>
      </c>
      <c r="E134" s="13" t="s">
        <v>55</v>
      </c>
      <c r="F134" s="13" t="s">
        <v>50</v>
      </c>
      <c r="G134" s="13">
        <v>243</v>
      </c>
      <c r="H134" s="1">
        <f t="shared" ref="H134:H138" si="66">I134+J134+K134+L134</f>
        <v>2946.5679599999999</v>
      </c>
      <c r="I134" s="1">
        <v>2946.5679599999999</v>
      </c>
      <c r="J134" s="1">
        <v>0</v>
      </c>
      <c r="K134" s="63">
        <v>0</v>
      </c>
      <c r="L134" s="1">
        <v>0</v>
      </c>
      <c r="M134" s="1">
        <v>0</v>
      </c>
      <c r="N134" s="1">
        <v>0</v>
      </c>
      <c r="O134" s="77"/>
      <c r="P134" s="77"/>
    </row>
    <row r="135" spans="1:16" ht="22.5" x14ac:dyDescent="0.25">
      <c r="A135" s="77"/>
      <c r="B135" s="45" t="s">
        <v>23</v>
      </c>
      <c r="C135" s="13"/>
      <c r="D135" s="13"/>
      <c r="E135" s="13"/>
      <c r="F135" s="13"/>
      <c r="G135" s="13"/>
      <c r="H135" s="1">
        <f t="shared" si="66"/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77"/>
      <c r="P135" s="77"/>
    </row>
    <row r="136" spans="1:16" x14ac:dyDescent="0.25">
      <c r="A136" s="77"/>
      <c r="B136" s="45" t="s">
        <v>21</v>
      </c>
      <c r="C136" s="13"/>
      <c r="D136" s="13"/>
      <c r="E136" s="13"/>
      <c r="F136" s="13"/>
      <c r="G136" s="13"/>
      <c r="H136" s="1">
        <f t="shared" si="66"/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77"/>
      <c r="P136" s="77"/>
    </row>
    <row r="137" spans="1:16" ht="22.5" x14ac:dyDescent="0.25">
      <c r="A137" s="77"/>
      <c r="B137" s="45" t="s">
        <v>22</v>
      </c>
      <c r="C137" s="22"/>
      <c r="D137" s="22"/>
      <c r="E137" s="22"/>
      <c r="F137" s="22"/>
      <c r="G137" s="22"/>
      <c r="H137" s="1">
        <f t="shared" si="66"/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77"/>
      <c r="P137" s="77"/>
    </row>
    <row r="138" spans="1:16" x14ac:dyDescent="0.25">
      <c r="A138" s="78"/>
      <c r="B138" s="20" t="s">
        <v>112</v>
      </c>
      <c r="C138" s="5"/>
      <c r="D138" s="5"/>
      <c r="E138" s="5"/>
      <c r="F138" s="5"/>
      <c r="G138" s="5"/>
      <c r="H138" s="1">
        <f t="shared" si="66"/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78"/>
      <c r="P138" s="78"/>
    </row>
    <row r="139" spans="1:16" ht="45" customHeight="1" x14ac:dyDescent="0.25">
      <c r="A139" s="76" t="s">
        <v>131</v>
      </c>
      <c r="B139" s="45" t="s">
        <v>33</v>
      </c>
      <c r="C139" s="22"/>
      <c r="D139" s="22"/>
      <c r="E139" s="22"/>
      <c r="F139" s="22"/>
      <c r="G139" s="22"/>
      <c r="H139" s="1">
        <f t="shared" ref="H139" si="67">I139+J139+K139+L139</f>
        <v>5027</v>
      </c>
      <c r="I139" s="1">
        <v>1000</v>
      </c>
      <c r="J139" s="1">
        <v>1000</v>
      </c>
      <c r="K139" s="1">
        <v>2022</v>
      </c>
      <c r="L139" s="1">
        <f>1000+5</f>
        <v>1005</v>
      </c>
      <c r="M139" s="1">
        <f>5000+2</f>
        <v>5002</v>
      </c>
      <c r="N139" s="1">
        <f>5000+4</f>
        <v>5004</v>
      </c>
      <c r="O139" s="76" t="s">
        <v>77</v>
      </c>
      <c r="P139" s="79" t="s">
        <v>168</v>
      </c>
    </row>
    <row r="140" spans="1:16" x14ac:dyDescent="0.25">
      <c r="A140" s="77"/>
      <c r="B140" s="45" t="s">
        <v>17</v>
      </c>
      <c r="C140" s="22"/>
      <c r="D140" s="22"/>
      <c r="E140" s="22"/>
      <c r="F140" s="22"/>
      <c r="G140" s="22"/>
      <c r="H140" s="1">
        <f>H141/H139</f>
        <v>18.633785557986872</v>
      </c>
      <c r="I140" s="1" t="s">
        <v>18</v>
      </c>
      <c r="J140" s="1" t="s">
        <v>18</v>
      </c>
      <c r="K140" s="1" t="s">
        <v>18</v>
      </c>
      <c r="L140" s="1" t="s">
        <v>18</v>
      </c>
      <c r="M140" s="1">
        <f>M141/M139</f>
        <v>2.9935045981607358</v>
      </c>
      <c r="N140" s="1">
        <f>N141/N139</f>
        <v>5.4456434852118303</v>
      </c>
      <c r="O140" s="77"/>
      <c r="P140" s="80"/>
    </row>
    <row r="141" spans="1:16" ht="22.5" x14ac:dyDescent="0.25">
      <c r="A141" s="77"/>
      <c r="B141" s="45" t="s">
        <v>53</v>
      </c>
      <c r="C141" s="22"/>
      <c r="D141" s="22"/>
      <c r="E141" s="22"/>
      <c r="F141" s="22"/>
      <c r="G141" s="22"/>
      <c r="H141" s="1">
        <f t="shared" ref="H141" si="68">I141+J141+K141+L141</f>
        <v>93672.040000000008</v>
      </c>
      <c r="I141" s="1">
        <f>I143+I144+I145+I147+I148+I149</f>
        <v>4410.01</v>
      </c>
      <c r="J141" s="1">
        <f t="shared" ref="J141:K141" si="69">J143+J144+J145+J147+J148+J149</f>
        <v>1800</v>
      </c>
      <c r="K141" s="1">
        <f t="shared" si="69"/>
        <v>18580.919999999998</v>
      </c>
      <c r="L141" s="1">
        <f>L143+L144+L145+L147+L148+L149</f>
        <v>68881.11</v>
      </c>
      <c r="M141" s="1">
        <f t="shared" ref="M141:N141" si="70">M143+M144+M145+M147+M148+M149</f>
        <v>14973.51</v>
      </c>
      <c r="N141" s="1">
        <f t="shared" si="70"/>
        <v>27250</v>
      </c>
      <c r="O141" s="77"/>
      <c r="P141" s="80"/>
    </row>
    <row r="142" spans="1:16" x14ac:dyDescent="0.25">
      <c r="A142" s="77"/>
      <c r="B142" s="56" t="s">
        <v>20</v>
      </c>
      <c r="C142" s="57">
        <v>176</v>
      </c>
      <c r="D142" s="13" t="s">
        <v>56</v>
      </c>
      <c r="E142" s="13" t="s">
        <v>55</v>
      </c>
      <c r="F142" s="13" t="s">
        <v>50</v>
      </c>
      <c r="G142" s="22"/>
      <c r="H142" s="1">
        <f>SUM(I142:L142)</f>
        <v>81672.009999999995</v>
      </c>
      <c r="I142" s="1">
        <f t="shared" ref="I142:N142" si="71">SUM(I143:I144)</f>
        <v>16.38</v>
      </c>
      <c r="J142" s="1">
        <f t="shared" si="71"/>
        <v>0</v>
      </c>
      <c r="K142" s="1">
        <f t="shared" si="71"/>
        <v>14986.32</v>
      </c>
      <c r="L142" s="1">
        <f t="shared" si="71"/>
        <v>66669.31</v>
      </c>
      <c r="M142" s="1">
        <f t="shared" si="71"/>
        <v>4973.51</v>
      </c>
      <c r="N142" s="1">
        <f t="shared" si="71"/>
        <v>17250</v>
      </c>
      <c r="O142" s="77"/>
      <c r="P142" s="80"/>
    </row>
    <row r="143" spans="1:16" x14ac:dyDescent="0.25">
      <c r="A143" s="77"/>
      <c r="B143" s="58" t="s">
        <v>75</v>
      </c>
      <c r="C143" s="57">
        <v>176</v>
      </c>
      <c r="D143" s="13" t="s">
        <v>56</v>
      </c>
      <c r="E143" s="13" t="s">
        <v>55</v>
      </c>
      <c r="F143" s="13" t="s">
        <v>50</v>
      </c>
      <c r="G143" s="13">
        <v>243</v>
      </c>
      <c r="H143" s="1">
        <f t="shared" ref="H143:H150" si="72">SUM(I143:L143)</f>
        <v>81492.039999999994</v>
      </c>
      <c r="I143" s="1">
        <v>16.38</v>
      </c>
      <c r="J143" s="1">
        <v>0</v>
      </c>
      <c r="K143" s="1">
        <v>14983.65</v>
      </c>
      <c r="L143" s="1">
        <v>66492.009999999995</v>
      </c>
      <c r="M143" s="1">
        <v>4973.51</v>
      </c>
      <c r="N143" s="1">
        <v>17250</v>
      </c>
      <c r="O143" s="77"/>
      <c r="P143" s="80"/>
    </row>
    <row r="144" spans="1:16" x14ac:dyDescent="0.25">
      <c r="A144" s="77"/>
      <c r="B144" s="59"/>
      <c r="C144" s="60">
        <v>176</v>
      </c>
      <c r="D144" s="61" t="s">
        <v>56</v>
      </c>
      <c r="E144" s="61" t="s">
        <v>55</v>
      </c>
      <c r="F144" s="61" t="s">
        <v>50</v>
      </c>
      <c r="G144" s="61">
        <v>414</v>
      </c>
      <c r="H144" s="1">
        <f t="shared" si="72"/>
        <v>179.97</v>
      </c>
      <c r="I144" s="62">
        <v>0</v>
      </c>
      <c r="J144" s="62">
        <v>0</v>
      </c>
      <c r="K144" s="62">
        <v>2.67</v>
      </c>
      <c r="L144" s="62">
        <v>177.3</v>
      </c>
      <c r="M144" s="62">
        <v>0</v>
      </c>
      <c r="N144" s="62">
        <v>0</v>
      </c>
      <c r="O144" s="77"/>
      <c r="P144" s="80"/>
    </row>
    <row r="145" spans="1:17" ht="22.5" x14ac:dyDescent="0.25">
      <c r="A145" s="77"/>
      <c r="B145" s="46" t="s">
        <v>23</v>
      </c>
      <c r="C145" s="13"/>
      <c r="D145" s="13"/>
      <c r="E145" s="13"/>
      <c r="F145" s="13"/>
      <c r="G145" s="13"/>
      <c r="H145" s="1">
        <f t="shared" si="72"/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77"/>
      <c r="P145" s="80"/>
    </row>
    <row r="146" spans="1:17" x14ac:dyDescent="0.25">
      <c r="A146" s="77"/>
      <c r="B146" s="56" t="s">
        <v>21</v>
      </c>
      <c r="C146" s="57">
        <v>780</v>
      </c>
      <c r="D146" s="13" t="s">
        <v>56</v>
      </c>
      <c r="E146" s="13" t="s">
        <v>55</v>
      </c>
      <c r="F146" s="13" t="s">
        <v>162</v>
      </c>
      <c r="G146" s="13"/>
      <c r="H146" s="1">
        <f t="shared" si="72"/>
        <v>12000.029999999999</v>
      </c>
      <c r="I146" s="1">
        <f t="shared" ref="I146:N146" si="73">SUM(I147:I148)</f>
        <v>4393.63</v>
      </c>
      <c r="J146" s="1">
        <f t="shared" si="73"/>
        <v>1800</v>
      </c>
      <c r="K146" s="1">
        <f t="shared" si="73"/>
        <v>3594.6</v>
      </c>
      <c r="L146" s="1">
        <f t="shared" si="73"/>
        <v>2211.8000000000002</v>
      </c>
      <c r="M146" s="1">
        <f t="shared" si="73"/>
        <v>10000</v>
      </c>
      <c r="N146" s="1">
        <f t="shared" si="73"/>
        <v>10000</v>
      </c>
      <c r="O146" s="77"/>
      <c r="P146" s="80"/>
    </row>
    <row r="147" spans="1:17" x14ac:dyDescent="0.25">
      <c r="A147" s="77"/>
      <c r="B147" s="90" t="s">
        <v>75</v>
      </c>
      <c r="C147" s="57">
        <v>780</v>
      </c>
      <c r="D147" s="13" t="s">
        <v>56</v>
      </c>
      <c r="E147" s="13" t="s">
        <v>55</v>
      </c>
      <c r="F147" s="13" t="s">
        <v>162</v>
      </c>
      <c r="G147" s="13">
        <v>100</v>
      </c>
      <c r="H147" s="1">
        <f t="shared" si="72"/>
        <v>1590</v>
      </c>
      <c r="I147" s="1">
        <v>318</v>
      </c>
      <c r="J147" s="1">
        <v>318</v>
      </c>
      <c r="K147" s="1">
        <v>636</v>
      </c>
      <c r="L147" s="1">
        <v>318</v>
      </c>
      <c r="M147" s="1">
        <v>1600</v>
      </c>
      <c r="N147" s="1">
        <v>1600</v>
      </c>
      <c r="O147" s="77"/>
      <c r="P147" s="80"/>
    </row>
    <row r="148" spans="1:17" x14ac:dyDescent="0.25">
      <c r="A148" s="77"/>
      <c r="B148" s="100"/>
      <c r="C148" s="57">
        <v>780</v>
      </c>
      <c r="D148" s="13" t="s">
        <v>56</v>
      </c>
      <c r="E148" s="13" t="s">
        <v>55</v>
      </c>
      <c r="F148" s="13" t="s">
        <v>162</v>
      </c>
      <c r="G148" s="13">
        <v>244</v>
      </c>
      <c r="H148" s="1">
        <f t="shared" si="72"/>
        <v>10410.029999999999</v>
      </c>
      <c r="I148" s="1">
        <v>4075.63</v>
      </c>
      <c r="J148" s="1">
        <v>1482</v>
      </c>
      <c r="K148" s="1">
        <v>2958.6</v>
      </c>
      <c r="L148" s="1">
        <v>1893.8</v>
      </c>
      <c r="M148" s="1">
        <v>8400</v>
      </c>
      <c r="N148" s="1">
        <v>8400</v>
      </c>
      <c r="O148" s="77"/>
      <c r="P148" s="80"/>
    </row>
    <row r="149" spans="1:17" ht="22.5" x14ac:dyDescent="0.25">
      <c r="A149" s="77"/>
      <c r="B149" s="45" t="s">
        <v>22</v>
      </c>
      <c r="C149" s="22"/>
      <c r="D149" s="22"/>
      <c r="E149" s="22"/>
      <c r="F149" s="22"/>
      <c r="G149" s="22"/>
      <c r="H149" s="1">
        <f t="shared" si="72"/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77"/>
      <c r="P149" s="80"/>
    </row>
    <row r="150" spans="1:17" x14ac:dyDescent="0.25">
      <c r="A150" s="78"/>
      <c r="B150" s="20" t="s">
        <v>112</v>
      </c>
      <c r="C150" s="5"/>
      <c r="D150" s="5"/>
      <c r="E150" s="5"/>
      <c r="F150" s="5"/>
      <c r="G150" s="5"/>
      <c r="H150" s="1">
        <f t="shared" si="72"/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78"/>
      <c r="P150" s="81"/>
    </row>
    <row r="151" spans="1:17" ht="22.5" customHeight="1" x14ac:dyDescent="0.25">
      <c r="A151" s="76" t="s">
        <v>132</v>
      </c>
      <c r="B151" s="45" t="s">
        <v>145</v>
      </c>
      <c r="C151" s="22"/>
      <c r="D151" s="22"/>
      <c r="E151" s="22"/>
      <c r="F151" s="22"/>
      <c r="G151" s="22"/>
      <c r="H151" s="1">
        <f>I151+J151+K151+L151</f>
        <v>10.899999999999999</v>
      </c>
      <c r="I151" s="1">
        <v>0</v>
      </c>
      <c r="J151" s="1">
        <v>0</v>
      </c>
      <c r="K151" s="1">
        <v>0.7</v>
      </c>
      <c r="L151" s="1">
        <f>5+5.2</f>
        <v>10.199999999999999</v>
      </c>
      <c r="M151" s="1">
        <f>8.2+4.4</f>
        <v>12.6</v>
      </c>
      <c r="N151" s="1">
        <f>13.4+4.4</f>
        <v>17.8</v>
      </c>
      <c r="O151" s="76" t="s">
        <v>77</v>
      </c>
      <c r="P151" s="79" t="s">
        <v>179</v>
      </c>
    </row>
    <row r="152" spans="1:17" x14ac:dyDescent="0.25">
      <c r="A152" s="77"/>
      <c r="B152" s="45" t="s">
        <v>17</v>
      </c>
      <c r="C152" s="22"/>
      <c r="D152" s="22"/>
      <c r="E152" s="22"/>
      <c r="F152" s="22"/>
      <c r="G152" s="22"/>
      <c r="H152" s="1">
        <f>H153/H151</f>
        <v>14058.05008256881</v>
      </c>
      <c r="I152" s="1" t="s">
        <v>18</v>
      </c>
      <c r="J152" s="1" t="s">
        <v>18</v>
      </c>
      <c r="K152" s="1" t="s">
        <v>18</v>
      </c>
      <c r="L152" s="1" t="s">
        <v>18</v>
      </c>
      <c r="M152" s="1">
        <f>M153/M151</f>
        <v>8308.9309523809534</v>
      </c>
      <c r="N152" s="1">
        <f>N153/N151</f>
        <v>15482.522471910113</v>
      </c>
      <c r="O152" s="77"/>
      <c r="P152" s="80"/>
    </row>
    <row r="153" spans="1:17" ht="22.5" x14ac:dyDescent="0.25">
      <c r="A153" s="77"/>
      <c r="B153" s="46" t="s">
        <v>53</v>
      </c>
      <c r="C153" s="22"/>
      <c r="D153" s="22"/>
      <c r="E153" s="22"/>
      <c r="F153" s="22"/>
      <c r="G153" s="22"/>
      <c r="H153" s="1">
        <f>I153+J153+K153+L153</f>
        <v>153232.74590000001</v>
      </c>
      <c r="I153" s="1">
        <f>I155+I156+I157+I158+I159+I160</f>
        <v>0</v>
      </c>
      <c r="J153" s="1">
        <f t="shared" ref="J153:L153" si="74">J155+J156+J157+J158+J159+J160</f>
        <v>6610.5459000000001</v>
      </c>
      <c r="K153" s="1">
        <f t="shared" si="74"/>
        <v>28555.56</v>
      </c>
      <c r="L153" s="1">
        <f t="shared" si="74"/>
        <v>118066.64000000001</v>
      </c>
      <c r="M153" s="1">
        <f t="shared" ref="M153:N153" si="75">M155+M156+M157+M158+M159</f>
        <v>104692.53</v>
      </c>
      <c r="N153" s="1">
        <f t="shared" si="75"/>
        <v>275588.90000000002</v>
      </c>
      <c r="O153" s="77"/>
      <c r="P153" s="80"/>
    </row>
    <row r="154" spans="1:17" x14ac:dyDescent="0.25">
      <c r="A154" s="77"/>
      <c r="B154" s="56" t="s">
        <v>20</v>
      </c>
      <c r="C154" s="57">
        <v>176</v>
      </c>
      <c r="D154" s="13" t="s">
        <v>56</v>
      </c>
      <c r="E154" s="13" t="s">
        <v>55</v>
      </c>
      <c r="F154" s="13" t="s">
        <v>50</v>
      </c>
      <c r="G154" s="22"/>
      <c r="H154" s="1">
        <f t="shared" ref="H154:H160" si="76">I154+J154+K154+L154</f>
        <v>88232.745900000009</v>
      </c>
      <c r="I154" s="1">
        <f t="shared" ref="I154:N154" si="77">SUM(I155:I156)</f>
        <v>0</v>
      </c>
      <c r="J154" s="1">
        <f t="shared" si="77"/>
        <v>6610.5459000000001</v>
      </c>
      <c r="K154" s="1">
        <f t="shared" si="77"/>
        <v>24375.29</v>
      </c>
      <c r="L154" s="1">
        <f t="shared" si="77"/>
        <v>57246.91</v>
      </c>
      <c r="M154" s="1">
        <f t="shared" si="77"/>
        <v>54692.53</v>
      </c>
      <c r="N154" s="1">
        <f t="shared" si="77"/>
        <v>225588.9</v>
      </c>
      <c r="O154" s="77"/>
      <c r="P154" s="80"/>
    </row>
    <row r="155" spans="1:17" x14ac:dyDescent="0.25">
      <c r="A155" s="77"/>
      <c r="B155" s="90" t="s">
        <v>75</v>
      </c>
      <c r="C155" s="57">
        <v>176</v>
      </c>
      <c r="D155" s="13" t="s">
        <v>56</v>
      </c>
      <c r="E155" s="13" t="s">
        <v>55</v>
      </c>
      <c r="F155" s="13" t="s">
        <v>50</v>
      </c>
      <c r="G155" s="13">
        <v>243</v>
      </c>
      <c r="H155" s="1">
        <f t="shared" si="76"/>
        <v>88232.745900000009</v>
      </c>
      <c r="I155" s="1">
        <v>0</v>
      </c>
      <c r="J155" s="1">
        <v>6610.5459000000001</v>
      </c>
      <c r="K155" s="1">
        <v>24375.29</v>
      </c>
      <c r="L155" s="1">
        <v>57246.91</v>
      </c>
      <c r="M155" s="1">
        <v>54692.53</v>
      </c>
      <c r="N155" s="1">
        <v>129273.78</v>
      </c>
      <c r="O155" s="77"/>
      <c r="P155" s="80"/>
    </row>
    <row r="156" spans="1:17" x14ac:dyDescent="0.25">
      <c r="A156" s="77"/>
      <c r="B156" s="100"/>
      <c r="C156" s="57">
        <v>176</v>
      </c>
      <c r="D156" s="13" t="s">
        <v>56</v>
      </c>
      <c r="E156" s="13" t="s">
        <v>55</v>
      </c>
      <c r="F156" s="13" t="s">
        <v>50</v>
      </c>
      <c r="G156" s="13">
        <v>414</v>
      </c>
      <c r="H156" s="1">
        <f t="shared" si="76"/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96315.12</v>
      </c>
      <c r="O156" s="77"/>
      <c r="P156" s="80"/>
    </row>
    <row r="157" spans="1:17" ht="22.5" x14ac:dyDescent="0.25">
      <c r="A157" s="77"/>
      <c r="B157" s="45" t="s">
        <v>23</v>
      </c>
      <c r="C157" s="13"/>
      <c r="D157" s="13"/>
      <c r="E157" s="13"/>
      <c r="F157" s="13"/>
      <c r="G157" s="13"/>
      <c r="H157" s="1">
        <f t="shared" si="76"/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77"/>
      <c r="P157" s="80"/>
    </row>
    <row r="158" spans="1:17" x14ac:dyDescent="0.25">
      <c r="A158" s="77"/>
      <c r="B158" s="45" t="s">
        <v>21</v>
      </c>
      <c r="C158" s="13">
        <v>780</v>
      </c>
      <c r="D158" s="13" t="s">
        <v>56</v>
      </c>
      <c r="E158" s="13" t="s">
        <v>55</v>
      </c>
      <c r="F158" s="13" t="s">
        <v>163</v>
      </c>
      <c r="G158" s="13">
        <v>244</v>
      </c>
      <c r="H158" s="1">
        <f t="shared" si="76"/>
        <v>65000</v>
      </c>
      <c r="I158" s="1">
        <v>0</v>
      </c>
      <c r="J158" s="1">
        <v>0</v>
      </c>
      <c r="K158" s="1">
        <v>4180.2700000000004</v>
      </c>
      <c r="L158" s="1">
        <v>60819.73</v>
      </c>
      <c r="M158" s="1">
        <v>50000</v>
      </c>
      <c r="N158" s="1">
        <v>50000</v>
      </c>
      <c r="O158" s="77"/>
      <c r="P158" s="80"/>
    </row>
    <row r="159" spans="1:17" ht="22.5" x14ac:dyDescent="0.25">
      <c r="A159" s="77"/>
      <c r="B159" s="45" t="s">
        <v>22</v>
      </c>
      <c r="C159" s="22"/>
      <c r="D159" s="22"/>
      <c r="E159" s="22"/>
      <c r="F159" s="22"/>
      <c r="G159" s="22"/>
      <c r="H159" s="1">
        <f t="shared" si="76"/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77"/>
      <c r="P159" s="80"/>
      <c r="Q159" s="4"/>
    </row>
    <row r="160" spans="1:17" x14ac:dyDescent="0.25">
      <c r="A160" s="78"/>
      <c r="B160" s="20" t="s">
        <v>112</v>
      </c>
      <c r="C160" s="5"/>
      <c r="D160" s="5"/>
      <c r="E160" s="5"/>
      <c r="F160" s="5"/>
      <c r="G160" s="5"/>
      <c r="H160" s="1">
        <f t="shared" si="76"/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78"/>
      <c r="P160" s="81"/>
      <c r="Q160" s="4"/>
    </row>
    <row r="161" spans="1:17" ht="20.45" customHeight="1" x14ac:dyDescent="0.25">
      <c r="A161" s="76" t="s">
        <v>133</v>
      </c>
      <c r="B161" s="45" t="s">
        <v>35</v>
      </c>
      <c r="C161" s="22"/>
      <c r="D161" s="22"/>
      <c r="E161" s="22"/>
      <c r="F161" s="22"/>
      <c r="G161" s="22"/>
      <c r="H161" s="1">
        <f t="shared" ref="H161:H169" si="78">I161+J161+K161+L161</f>
        <v>6</v>
      </c>
      <c r="I161" s="1">
        <v>0</v>
      </c>
      <c r="J161" s="1">
        <v>0</v>
      </c>
      <c r="K161" s="1">
        <v>1</v>
      </c>
      <c r="L161" s="1">
        <v>5</v>
      </c>
      <c r="M161" s="1">
        <v>8</v>
      </c>
      <c r="N161" s="1">
        <v>14</v>
      </c>
      <c r="O161" s="76" t="s">
        <v>36</v>
      </c>
      <c r="P161" s="76" t="s">
        <v>165</v>
      </c>
      <c r="Q161" s="23"/>
    </row>
    <row r="162" spans="1:17" x14ac:dyDescent="0.25">
      <c r="A162" s="77"/>
      <c r="B162" s="45" t="s">
        <v>17</v>
      </c>
      <c r="C162" s="22"/>
      <c r="D162" s="22"/>
      <c r="E162" s="22"/>
      <c r="F162" s="22"/>
      <c r="G162" s="22"/>
      <c r="H162" s="1">
        <f>H163/H161</f>
        <v>18042.023333333331</v>
      </c>
      <c r="I162" s="1" t="s">
        <v>18</v>
      </c>
      <c r="J162" s="1" t="s">
        <v>18</v>
      </c>
      <c r="K162" s="1" t="s">
        <v>18</v>
      </c>
      <c r="L162" s="1" t="s">
        <v>18</v>
      </c>
      <c r="M162" s="1">
        <f>M163/M161</f>
        <v>9711.0162500000006</v>
      </c>
      <c r="N162" s="1">
        <f>N163/N161</f>
        <v>12985.462857142858</v>
      </c>
      <c r="O162" s="77"/>
      <c r="P162" s="77"/>
      <c r="Q162" s="23"/>
    </row>
    <row r="163" spans="1:17" ht="22.5" x14ac:dyDescent="0.25">
      <c r="A163" s="77"/>
      <c r="B163" s="45" t="s">
        <v>53</v>
      </c>
      <c r="C163" s="22"/>
      <c r="D163" s="22"/>
      <c r="E163" s="22"/>
      <c r="F163" s="22"/>
      <c r="G163" s="22"/>
      <c r="H163" s="1">
        <f t="shared" si="78"/>
        <v>108252.13999999998</v>
      </c>
      <c r="I163" s="1">
        <f>I164+I165+I166+I167+I168</f>
        <v>0</v>
      </c>
      <c r="J163" s="1">
        <f t="shared" ref="J163:N163" si="79">J164+J165+J166+J167+J168</f>
        <v>5.3</v>
      </c>
      <c r="K163" s="1">
        <f t="shared" si="79"/>
        <v>21725.66</v>
      </c>
      <c r="L163" s="1">
        <f t="shared" si="79"/>
        <v>86521.18</v>
      </c>
      <c r="M163" s="1">
        <f t="shared" si="79"/>
        <v>77688.13</v>
      </c>
      <c r="N163" s="1">
        <f t="shared" si="79"/>
        <v>181796.48000000001</v>
      </c>
      <c r="O163" s="77"/>
      <c r="P163" s="77"/>
      <c r="Q163" s="23" t="s">
        <v>127</v>
      </c>
    </row>
    <row r="164" spans="1:17" x14ac:dyDescent="0.25">
      <c r="A164" s="77"/>
      <c r="B164" s="82" t="s">
        <v>20</v>
      </c>
      <c r="C164" s="13">
        <v>176</v>
      </c>
      <c r="D164" s="13" t="s">
        <v>56</v>
      </c>
      <c r="E164" s="13" t="s">
        <v>55</v>
      </c>
      <c r="F164" s="13" t="s">
        <v>50</v>
      </c>
      <c r="G164" s="13">
        <v>243</v>
      </c>
      <c r="H164" s="1">
        <f t="shared" si="78"/>
        <v>10</v>
      </c>
      <c r="I164" s="1">
        <v>0</v>
      </c>
      <c r="J164" s="1">
        <v>0</v>
      </c>
      <c r="K164" s="1">
        <v>0</v>
      </c>
      <c r="L164" s="1">
        <v>10</v>
      </c>
      <c r="M164" s="1">
        <v>520</v>
      </c>
      <c r="N164" s="1">
        <v>5000</v>
      </c>
      <c r="O164" s="77"/>
      <c r="P164" s="77"/>
      <c r="Q164" s="23"/>
    </row>
    <row r="165" spans="1:17" x14ac:dyDescent="0.25">
      <c r="A165" s="77"/>
      <c r="B165" s="82"/>
      <c r="C165" s="13">
        <v>176</v>
      </c>
      <c r="D165" s="13" t="s">
        <v>56</v>
      </c>
      <c r="E165" s="13" t="s">
        <v>55</v>
      </c>
      <c r="F165" s="13" t="s">
        <v>50</v>
      </c>
      <c r="G165" s="13">
        <v>414</v>
      </c>
      <c r="H165" s="1">
        <f t="shared" si="78"/>
        <v>108242.13999999998</v>
      </c>
      <c r="I165" s="1">
        <v>0</v>
      </c>
      <c r="J165" s="1">
        <v>5.3</v>
      </c>
      <c r="K165" s="1">
        <v>21725.66</v>
      </c>
      <c r="L165" s="1">
        <v>86511.18</v>
      </c>
      <c r="M165" s="1">
        <v>77168.13</v>
      </c>
      <c r="N165" s="1">
        <v>176796.48</v>
      </c>
      <c r="O165" s="77"/>
      <c r="P165" s="77"/>
      <c r="Q165" s="23" t="s">
        <v>127</v>
      </c>
    </row>
    <row r="166" spans="1:17" ht="22.5" x14ac:dyDescent="0.25">
      <c r="A166" s="77"/>
      <c r="B166" s="45" t="s">
        <v>23</v>
      </c>
      <c r="C166" s="13"/>
      <c r="D166" s="13"/>
      <c r="E166" s="13"/>
      <c r="F166" s="13"/>
      <c r="G166" s="13"/>
      <c r="H166" s="1">
        <f t="shared" si="78"/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77"/>
      <c r="P166" s="77"/>
      <c r="Q166" s="23"/>
    </row>
    <row r="167" spans="1:17" x14ac:dyDescent="0.25">
      <c r="A167" s="77"/>
      <c r="B167" s="45" t="s">
        <v>21</v>
      </c>
      <c r="C167" s="22"/>
      <c r="D167" s="22"/>
      <c r="E167" s="22"/>
      <c r="F167" s="22"/>
      <c r="G167" s="22"/>
      <c r="H167" s="1">
        <f t="shared" si="78"/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77"/>
      <c r="P167" s="77"/>
      <c r="Q167" s="23"/>
    </row>
    <row r="168" spans="1:17" ht="22.5" x14ac:dyDescent="0.25">
      <c r="A168" s="77"/>
      <c r="B168" s="45" t="s">
        <v>22</v>
      </c>
      <c r="C168" s="22"/>
      <c r="D168" s="22"/>
      <c r="E168" s="22"/>
      <c r="F168" s="22"/>
      <c r="G168" s="22"/>
      <c r="H168" s="1">
        <f t="shared" si="78"/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77"/>
      <c r="P168" s="77"/>
      <c r="Q168" s="23"/>
    </row>
    <row r="169" spans="1:17" x14ac:dyDescent="0.25">
      <c r="A169" s="78"/>
      <c r="B169" s="20" t="s">
        <v>112</v>
      </c>
      <c r="C169" s="5"/>
      <c r="D169" s="5"/>
      <c r="E169" s="5"/>
      <c r="F169" s="5"/>
      <c r="G169" s="5"/>
      <c r="H169" s="1">
        <f t="shared" si="78"/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78"/>
      <c r="P169" s="78"/>
      <c r="Q169" s="23"/>
    </row>
    <row r="170" spans="1:17" ht="22.5" customHeight="1" x14ac:dyDescent="0.25">
      <c r="A170" s="76" t="s">
        <v>134</v>
      </c>
      <c r="B170" s="45" t="s">
        <v>34</v>
      </c>
      <c r="C170" s="22"/>
      <c r="D170" s="22"/>
      <c r="E170" s="22"/>
      <c r="F170" s="22"/>
      <c r="G170" s="22"/>
      <c r="H170" s="1">
        <v>0.4</v>
      </c>
      <c r="I170" s="1">
        <v>0</v>
      </c>
      <c r="J170" s="1">
        <v>0</v>
      </c>
      <c r="K170" s="1">
        <v>0</v>
      </c>
      <c r="L170" s="1">
        <v>0.4</v>
      </c>
      <c r="M170" s="1">
        <v>0</v>
      </c>
      <c r="N170" s="1">
        <v>0.8</v>
      </c>
      <c r="O170" s="76" t="s">
        <v>36</v>
      </c>
      <c r="P170" s="76" t="s">
        <v>174</v>
      </c>
      <c r="Q170" s="23" t="s">
        <v>125</v>
      </c>
    </row>
    <row r="171" spans="1:17" x14ac:dyDescent="0.25">
      <c r="A171" s="77"/>
      <c r="B171" s="45" t="s">
        <v>17</v>
      </c>
      <c r="C171" s="22"/>
      <c r="D171" s="22"/>
      <c r="E171" s="22"/>
      <c r="F171" s="22"/>
      <c r="G171" s="22"/>
      <c r="H171" s="1">
        <f>H172/H170</f>
        <v>7148.5249999999996</v>
      </c>
      <c r="I171" s="1" t="s">
        <v>18</v>
      </c>
      <c r="J171" s="1" t="s">
        <v>18</v>
      </c>
      <c r="K171" s="1" t="s">
        <v>18</v>
      </c>
      <c r="L171" s="1" t="s">
        <v>18</v>
      </c>
      <c r="M171" s="1">
        <v>0</v>
      </c>
      <c r="N171" s="1">
        <f>N172/N170</f>
        <v>25000</v>
      </c>
      <c r="O171" s="77"/>
      <c r="P171" s="77"/>
      <c r="Q171" s="23"/>
    </row>
    <row r="172" spans="1:17" ht="22.5" x14ac:dyDescent="0.25">
      <c r="A172" s="77"/>
      <c r="B172" s="45" t="s">
        <v>53</v>
      </c>
      <c r="C172" s="22"/>
      <c r="D172" s="22"/>
      <c r="E172" s="22"/>
      <c r="F172" s="22"/>
      <c r="G172" s="22"/>
      <c r="H172" s="1">
        <f t="shared" ref="H172:H178" si="80">I172+J172+K172+L172</f>
        <v>2859.41</v>
      </c>
      <c r="I172" s="1">
        <f>I173+I174+I175+I176+I177</f>
        <v>0</v>
      </c>
      <c r="J172" s="1">
        <f t="shared" ref="J172:M172" si="81">J173+J174+J175+J176+J177</f>
        <v>0</v>
      </c>
      <c r="K172" s="1">
        <f t="shared" si="81"/>
        <v>0</v>
      </c>
      <c r="L172" s="1">
        <f t="shared" si="81"/>
        <v>2859.41</v>
      </c>
      <c r="M172" s="1">
        <f t="shared" si="81"/>
        <v>5638.08</v>
      </c>
      <c r="N172" s="1">
        <f>N173+N174+N175+N176+N177</f>
        <v>20000</v>
      </c>
      <c r="O172" s="77"/>
      <c r="P172" s="77"/>
      <c r="Q172" s="23" t="s">
        <v>126</v>
      </c>
    </row>
    <row r="173" spans="1:17" x14ac:dyDescent="0.25">
      <c r="A173" s="77"/>
      <c r="B173" s="82" t="s">
        <v>20</v>
      </c>
      <c r="C173" s="13">
        <v>176</v>
      </c>
      <c r="D173" s="13" t="s">
        <v>56</v>
      </c>
      <c r="E173" s="13" t="s">
        <v>55</v>
      </c>
      <c r="F173" s="13" t="s">
        <v>50</v>
      </c>
      <c r="G173" s="13">
        <v>244</v>
      </c>
      <c r="H173" s="1">
        <f t="shared" si="80"/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77"/>
      <c r="P173" s="77"/>
      <c r="Q173" s="23"/>
    </row>
    <row r="174" spans="1:17" x14ac:dyDescent="0.25">
      <c r="A174" s="77"/>
      <c r="B174" s="82"/>
      <c r="C174" s="13">
        <v>176</v>
      </c>
      <c r="D174" s="13" t="s">
        <v>56</v>
      </c>
      <c r="E174" s="13" t="s">
        <v>55</v>
      </c>
      <c r="F174" s="13" t="s">
        <v>50</v>
      </c>
      <c r="G174" s="13">
        <v>414</v>
      </c>
      <c r="H174" s="1">
        <f t="shared" si="80"/>
        <v>2859.41</v>
      </c>
      <c r="I174" s="1">
        <v>0</v>
      </c>
      <c r="J174" s="1">
        <v>0</v>
      </c>
      <c r="K174" s="1">
        <v>0</v>
      </c>
      <c r="L174" s="1">
        <v>2859.41</v>
      </c>
      <c r="M174" s="1">
        <v>5638.08</v>
      </c>
      <c r="N174" s="1">
        <v>20000</v>
      </c>
      <c r="O174" s="77"/>
      <c r="P174" s="77"/>
      <c r="Q174" s="23" t="s">
        <v>126</v>
      </c>
    </row>
    <row r="175" spans="1:17" ht="22.5" x14ac:dyDescent="0.25">
      <c r="A175" s="77"/>
      <c r="B175" s="45" t="s">
        <v>23</v>
      </c>
      <c r="C175" s="13"/>
      <c r="D175" s="13"/>
      <c r="E175" s="13"/>
      <c r="F175" s="13"/>
      <c r="G175" s="13"/>
      <c r="H175" s="1">
        <f t="shared" si="80"/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77"/>
      <c r="P175" s="77"/>
      <c r="Q175" s="23"/>
    </row>
    <row r="176" spans="1:17" x14ac:dyDescent="0.25">
      <c r="A176" s="77"/>
      <c r="B176" s="45" t="s">
        <v>21</v>
      </c>
      <c r="C176" s="22"/>
      <c r="D176" s="22"/>
      <c r="E176" s="22"/>
      <c r="F176" s="22"/>
      <c r="G176" s="22"/>
      <c r="H176" s="1">
        <f t="shared" si="80"/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77"/>
      <c r="P176" s="77"/>
      <c r="Q176" s="23"/>
    </row>
    <row r="177" spans="1:17" ht="22.5" x14ac:dyDescent="0.25">
      <c r="A177" s="77"/>
      <c r="B177" s="45" t="s">
        <v>22</v>
      </c>
      <c r="C177" s="22"/>
      <c r="D177" s="22"/>
      <c r="E177" s="22"/>
      <c r="F177" s="22"/>
      <c r="G177" s="22"/>
      <c r="H177" s="1">
        <f t="shared" si="80"/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77"/>
      <c r="P177" s="77"/>
      <c r="Q177" s="23"/>
    </row>
    <row r="178" spans="1:17" x14ac:dyDescent="0.25">
      <c r="A178" s="78"/>
      <c r="B178" s="20" t="s">
        <v>112</v>
      </c>
      <c r="C178" s="5"/>
      <c r="D178" s="5"/>
      <c r="E178" s="5"/>
      <c r="F178" s="5"/>
      <c r="G178" s="5"/>
      <c r="H178" s="1">
        <f t="shared" si="80"/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78"/>
      <c r="P178" s="78"/>
      <c r="Q178" s="4"/>
    </row>
    <row r="179" spans="1:17" ht="33.75" customHeight="1" x14ac:dyDescent="0.25">
      <c r="A179" s="76" t="s">
        <v>135</v>
      </c>
      <c r="B179" s="45" t="s">
        <v>37</v>
      </c>
      <c r="C179" s="22"/>
      <c r="D179" s="22"/>
      <c r="E179" s="22"/>
      <c r="F179" s="22"/>
      <c r="G179" s="22"/>
      <c r="H179" s="1">
        <f>I179+J179+K179+L179</f>
        <v>2</v>
      </c>
      <c r="I179" s="64">
        <v>0</v>
      </c>
      <c r="J179" s="1">
        <v>0</v>
      </c>
      <c r="K179" s="1">
        <v>2</v>
      </c>
      <c r="L179" s="12">
        <v>0</v>
      </c>
      <c r="M179" s="1">
        <v>3</v>
      </c>
      <c r="N179" s="1">
        <v>2</v>
      </c>
      <c r="O179" s="76" t="s">
        <v>78</v>
      </c>
      <c r="P179" s="76" t="s">
        <v>107</v>
      </c>
    </row>
    <row r="180" spans="1:17" x14ac:dyDescent="0.25">
      <c r="A180" s="77"/>
      <c r="B180" s="45" t="s">
        <v>17</v>
      </c>
      <c r="C180" s="22"/>
      <c r="D180" s="22"/>
      <c r="E180" s="22"/>
      <c r="F180" s="22"/>
      <c r="G180" s="22"/>
      <c r="H180" s="1">
        <f>H181/H179</f>
        <v>5101</v>
      </c>
      <c r="I180" s="1" t="s">
        <v>18</v>
      </c>
      <c r="J180" s="1" t="s">
        <v>18</v>
      </c>
      <c r="K180" s="1" t="s">
        <v>18</v>
      </c>
      <c r="L180" s="1" t="s">
        <v>18</v>
      </c>
      <c r="M180" s="1">
        <f>M181/M179</f>
        <v>2884</v>
      </c>
      <c r="N180" s="1">
        <f>N181/N179</f>
        <v>2225</v>
      </c>
      <c r="O180" s="77"/>
      <c r="P180" s="77"/>
    </row>
    <row r="181" spans="1:17" ht="22.5" x14ac:dyDescent="0.25">
      <c r="A181" s="77"/>
      <c r="B181" s="45" t="s">
        <v>53</v>
      </c>
      <c r="C181" s="22"/>
      <c r="D181" s="22"/>
      <c r="E181" s="22"/>
      <c r="F181" s="22"/>
      <c r="G181" s="22"/>
      <c r="H181" s="12">
        <f>SUM(I181:L181)</f>
        <v>10202</v>
      </c>
      <c r="I181" s="12">
        <f>I182+I183+I184</f>
        <v>0</v>
      </c>
      <c r="J181" s="12">
        <f t="shared" ref="J181:M181" si="82">J182+J183+J184</f>
        <v>0</v>
      </c>
      <c r="K181" s="12">
        <f t="shared" si="82"/>
        <v>10202</v>
      </c>
      <c r="L181" s="12">
        <f t="shared" si="82"/>
        <v>0</v>
      </c>
      <c r="M181" s="12">
        <f t="shared" si="82"/>
        <v>8652</v>
      </c>
      <c r="N181" s="12">
        <f>N182+N183+N184</f>
        <v>4450</v>
      </c>
      <c r="O181" s="77"/>
      <c r="P181" s="77"/>
    </row>
    <row r="182" spans="1:17" x14ac:dyDescent="0.25">
      <c r="A182" s="77"/>
      <c r="B182" s="45" t="s">
        <v>20</v>
      </c>
      <c r="C182" s="13"/>
      <c r="D182" s="13"/>
      <c r="E182" s="13"/>
      <c r="F182" s="13"/>
      <c r="G182" s="13"/>
      <c r="H182" s="12">
        <f t="shared" ref="H182:H185" si="83">SUM(I182:L182)</f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77"/>
      <c r="P182" s="77"/>
    </row>
    <row r="183" spans="1:17" x14ac:dyDescent="0.25">
      <c r="A183" s="77"/>
      <c r="B183" s="45" t="s">
        <v>21</v>
      </c>
      <c r="C183" s="22"/>
      <c r="D183" s="22"/>
      <c r="E183" s="22"/>
      <c r="F183" s="22"/>
      <c r="G183" s="22"/>
      <c r="H183" s="12">
        <f t="shared" si="83"/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77"/>
      <c r="P183" s="77"/>
    </row>
    <row r="184" spans="1:17" ht="22.5" x14ac:dyDescent="0.25">
      <c r="A184" s="77"/>
      <c r="B184" s="45" t="s">
        <v>22</v>
      </c>
      <c r="C184" s="22"/>
      <c r="D184" s="22"/>
      <c r="E184" s="22"/>
      <c r="F184" s="22"/>
      <c r="G184" s="22"/>
      <c r="H184" s="12">
        <f t="shared" si="83"/>
        <v>10202</v>
      </c>
      <c r="I184" s="12">
        <v>0</v>
      </c>
      <c r="J184" s="1">
        <v>0</v>
      </c>
      <c r="K184" s="1">
        <v>10202</v>
      </c>
      <c r="L184" s="1">
        <v>0</v>
      </c>
      <c r="M184" s="1">
        <v>8652</v>
      </c>
      <c r="N184" s="1">
        <v>4450</v>
      </c>
      <c r="O184" s="77"/>
      <c r="P184" s="77"/>
    </row>
    <row r="185" spans="1:17" x14ac:dyDescent="0.25">
      <c r="A185" s="78"/>
      <c r="B185" s="20" t="s">
        <v>112</v>
      </c>
      <c r="C185" s="5"/>
      <c r="D185" s="5"/>
      <c r="E185" s="5"/>
      <c r="F185" s="5"/>
      <c r="G185" s="5"/>
      <c r="H185" s="12">
        <f t="shared" si="83"/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78"/>
      <c r="P185" s="78"/>
    </row>
    <row r="186" spans="1:17" ht="22.5" customHeight="1" x14ac:dyDescent="0.25">
      <c r="A186" s="76" t="s">
        <v>136</v>
      </c>
      <c r="B186" s="45" t="s">
        <v>34</v>
      </c>
      <c r="C186" s="22"/>
      <c r="D186" s="22"/>
      <c r="E186" s="22"/>
      <c r="F186" s="22"/>
      <c r="G186" s="22"/>
      <c r="H186" s="65">
        <f t="shared" ref="H186" si="84">I186+J186+K186+L186</f>
        <v>17.72</v>
      </c>
      <c r="I186" s="66">
        <v>0</v>
      </c>
      <c r="J186" s="65">
        <v>6</v>
      </c>
      <c r="K186" s="65">
        <v>8.6199999999999992</v>
      </c>
      <c r="L186" s="65">
        <v>3.1</v>
      </c>
      <c r="M186" s="65">
        <v>4.5</v>
      </c>
      <c r="N186" s="65">
        <v>4.5</v>
      </c>
      <c r="O186" s="76" t="s">
        <v>79</v>
      </c>
      <c r="P186" s="76" t="s">
        <v>164</v>
      </c>
    </row>
    <row r="187" spans="1:17" x14ac:dyDescent="0.25">
      <c r="A187" s="77"/>
      <c r="B187" s="45" t="s">
        <v>17</v>
      </c>
      <c r="C187" s="22"/>
      <c r="D187" s="22"/>
      <c r="E187" s="22"/>
      <c r="F187" s="22"/>
      <c r="G187" s="22"/>
      <c r="H187" s="1">
        <f>H188/H186</f>
        <v>7410.7787810383752</v>
      </c>
      <c r="I187" s="1" t="s">
        <v>18</v>
      </c>
      <c r="J187" s="1" t="s">
        <v>18</v>
      </c>
      <c r="K187" s="1" t="s">
        <v>18</v>
      </c>
      <c r="L187" s="1" t="s">
        <v>18</v>
      </c>
      <c r="M187" s="1">
        <f>M188/M186</f>
        <v>6666.666666666667</v>
      </c>
      <c r="N187" s="1">
        <f>N188/N186</f>
        <v>6666.666666666667</v>
      </c>
      <c r="O187" s="77"/>
      <c r="P187" s="77"/>
    </row>
    <row r="188" spans="1:17" ht="22.5" x14ac:dyDescent="0.25">
      <c r="A188" s="77"/>
      <c r="B188" s="45" t="s">
        <v>53</v>
      </c>
      <c r="C188" s="22"/>
      <c r="D188" s="22"/>
      <c r="E188" s="22"/>
      <c r="F188" s="22"/>
      <c r="G188" s="22"/>
      <c r="H188" s="1">
        <f>I188+J188+K188+L188</f>
        <v>131319</v>
      </c>
      <c r="I188" s="1">
        <f>I189+I190+I191+I192</f>
        <v>0</v>
      </c>
      <c r="J188" s="1">
        <f t="shared" ref="J188:N188" si="85">J189+J190+J191+J192</f>
        <v>49021.7</v>
      </c>
      <c r="K188" s="1">
        <f t="shared" si="85"/>
        <v>61157.5</v>
      </c>
      <c r="L188" s="1">
        <f t="shared" si="85"/>
        <v>21139.8</v>
      </c>
      <c r="M188" s="1">
        <f t="shared" si="85"/>
        <v>30000</v>
      </c>
      <c r="N188" s="1">
        <f t="shared" si="85"/>
        <v>30000</v>
      </c>
      <c r="O188" s="77"/>
      <c r="P188" s="77"/>
    </row>
    <row r="189" spans="1:17" x14ac:dyDescent="0.25">
      <c r="A189" s="77"/>
      <c r="B189" s="45" t="s">
        <v>20</v>
      </c>
      <c r="C189" s="13"/>
      <c r="D189" s="13"/>
      <c r="E189" s="13"/>
      <c r="F189" s="13"/>
      <c r="G189" s="13"/>
      <c r="H189" s="1">
        <f t="shared" ref="H189:H193" si="86">I189+J189+K189+L189</f>
        <v>0</v>
      </c>
      <c r="I189" s="1">
        <f t="shared" ref="I189:I190" si="87">J189+K189+L189+M189</f>
        <v>0</v>
      </c>
      <c r="J189" s="1">
        <f t="shared" ref="J189:J190" si="88">K189+L189+M189+N189</f>
        <v>0</v>
      </c>
      <c r="K189" s="1">
        <f t="shared" ref="K189:K190" si="89">L189+M189+N189+O189</f>
        <v>0</v>
      </c>
      <c r="L189" s="1">
        <f t="shared" ref="L189:L190" si="90">M189+N189+O189+P189</f>
        <v>0</v>
      </c>
      <c r="M189" s="1">
        <f>N189+O189+P189+Q189</f>
        <v>0</v>
      </c>
      <c r="N189" s="1">
        <f>O189+P189+Q189+R189</f>
        <v>0</v>
      </c>
      <c r="O189" s="77"/>
      <c r="P189" s="77"/>
    </row>
    <row r="190" spans="1:17" ht="22.5" x14ac:dyDescent="0.25">
      <c r="A190" s="77"/>
      <c r="B190" s="45" t="s">
        <v>23</v>
      </c>
      <c r="C190" s="13"/>
      <c r="D190" s="13"/>
      <c r="E190" s="13"/>
      <c r="F190" s="13"/>
      <c r="G190" s="13"/>
      <c r="H190" s="1">
        <f t="shared" si="86"/>
        <v>0</v>
      </c>
      <c r="I190" s="1">
        <f t="shared" si="87"/>
        <v>0</v>
      </c>
      <c r="J190" s="1">
        <f t="shared" si="88"/>
        <v>0</v>
      </c>
      <c r="K190" s="1">
        <f t="shared" si="89"/>
        <v>0</v>
      </c>
      <c r="L190" s="1">
        <f t="shared" si="90"/>
        <v>0</v>
      </c>
      <c r="M190" s="1">
        <f>N190+O190+P190+Q190</f>
        <v>0</v>
      </c>
      <c r="N190" s="1">
        <f>O190+P190+Q190+R190</f>
        <v>0</v>
      </c>
      <c r="O190" s="77"/>
      <c r="P190" s="77"/>
    </row>
    <row r="191" spans="1:17" x14ac:dyDescent="0.25">
      <c r="A191" s="77"/>
      <c r="B191" s="45" t="s">
        <v>21</v>
      </c>
      <c r="C191" s="13">
        <v>780</v>
      </c>
      <c r="D191" s="13" t="s">
        <v>56</v>
      </c>
      <c r="E191" s="13" t="s">
        <v>55</v>
      </c>
      <c r="F191" s="13" t="s">
        <v>99</v>
      </c>
      <c r="G191" s="13">
        <v>244</v>
      </c>
      <c r="H191" s="1">
        <f t="shared" si="86"/>
        <v>131319</v>
      </c>
      <c r="I191" s="1">
        <v>0</v>
      </c>
      <c r="J191" s="1">
        <v>49021.7</v>
      </c>
      <c r="K191" s="1">
        <v>61157.5</v>
      </c>
      <c r="L191" s="1">
        <v>21139.8</v>
      </c>
      <c r="M191" s="1">
        <v>30000</v>
      </c>
      <c r="N191" s="1">
        <v>30000</v>
      </c>
      <c r="O191" s="77"/>
      <c r="P191" s="77"/>
    </row>
    <row r="192" spans="1:17" ht="22.5" x14ac:dyDescent="0.25">
      <c r="A192" s="77"/>
      <c r="B192" s="45" t="s">
        <v>22</v>
      </c>
      <c r="C192" s="22"/>
      <c r="D192" s="22"/>
      <c r="E192" s="22"/>
      <c r="F192" s="22"/>
      <c r="G192" s="13"/>
      <c r="H192" s="1">
        <f t="shared" si="86"/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77"/>
      <c r="P192" s="77"/>
    </row>
    <row r="193" spans="1:16" x14ac:dyDescent="0.25">
      <c r="A193" s="78"/>
      <c r="B193" s="20" t="s">
        <v>112</v>
      </c>
      <c r="C193" s="5"/>
      <c r="D193" s="5"/>
      <c r="E193" s="5"/>
      <c r="F193" s="5"/>
      <c r="G193" s="5"/>
      <c r="H193" s="1">
        <f t="shared" si="86"/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78"/>
      <c r="P193" s="78"/>
    </row>
    <row r="194" spans="1:16" ht="22.5" customHeight="1" x14ac:dyDescent="0.25">
      <c r="A194" s="76" t="s">
        <v>137</v>
      </c>
      <c r="B194" s="45" t="s">
        <v>145</v>
      </c>
      <c r="C194" s="22"/>
      <c r="D194" s="22"/>
      <c r="E194" s="22"/>
      <c r="F194" s="22"/>
      <c r="G194" s="22"/>
      <c r="H194" s="1">
        <f>SUM(I194:L194)</f>
        <v>1845.3</v>
      </c>
      <c r="I194" s="1">
        <v>0</v>
      </c>
      <c r="J194" s="1">
        <v>0</v>
      </c>
      <c r="K194" s="1">
        <v>0</v>
      </c>
      <c r="L194" s="1">
        <v>1845.3</v>
      </c>
      <c r="M194" s="1">
        <v>4725.3</v>
      </c>
      <c r="N194" s="1">
        <v>2000</v>
      </c>
      <c r="O194" s="76" t="s">
        <v>36</v>
      </c>
      <c r="P194" s="76" t="s">
        <v>175</v>
      </c>
    </row>
    <row r="195" spans="1:16" x14ac:dyDescent="0.25">
      <c r="A195" s="77"/>
      <c r="B195" s="45" t="s">
        <v>17</v>
      </c>
      <c r="C195" s="22"/>
      <c r="D195" s="22"/>
      <c r="E195" s="22"/>
      <c r="F195" s="22"/>
      <c r="G195" s="22"/>
      <c r="H195" s="1">
        <f>H196/H194</f>
        <v>5.4191730341949818</v>
      </c>
      <c r="I195" s="1" t="s">
        <v>18</v>
      </c>
      <c r="J195" s="1" t="s">
        <v>18</v>
      </c>
      <c r="K195" s="1" t="s">
        <v>18</v>
      </c>
      <c r="L195" s="1" t="s">
        <v>18</v>
      </c>
      <c r="M195" s="1">
        <f>M196/M194</f>
        <v>5.2641567731149346</v>
      </c>
      <c r="N195" s="1">
        <f>N196/N194</f>
        <v>5</v>
      </c>
      <c r="O195" s="77"/>
      <c r="P195" s="77"/>
    </row>
    <row r="196" spans="1:16" ht="22.5" x14ac:dyDescent="0.25">
      <c r="A196" s="77"/>
      <c r="B196" s="45" t="s">
        <v>53</v>
      </c>
      <c r="C196" s="22"/>
      <c r="D196" s="22"/>
      <c r="E196" s="22"/>
      <c r="F196" s="22"/>
      <c r="G196" s="22"/>
      <c r="H196" s="1">
        <f>I196+J196+K196+L196</f>
        <v>10000</v>
      </c>
      <c r="I196" s="1">
        <f>I197+I198+I199+I200</f>
        <v>0</v>
      </c>
      <c r="J196" s="1">
        <f t="shared" ref="J196:N196" si="91">J197+J198+J199+J200</f>
        <v>0</v>
      </c>
      <c r="K196" s="1">
        <f t="shared" si="91"/>
        <v>0</v>
      </c>
      <c r="L196" s="1">
        <f t="shared" si="91"/>
        <v>10000</v>
      </c>
      <c r="M196" s="1">
        <f t="shared" si="91"/>
        <v>24874.720000000001</v>
      </c>
      <c r="N196" s="1">
        <f t="shared" si="91"/>
        <v>10000</v>
      </c>
      <c r="O196" s="77"/>
      <c r="P196" s="77"/>
    </row>
    <row r="197" spans="1:16" x14ac:dyDescent="0.25">
      <c r="A197" s="77"/>
      <c r="B197" s="45" t="s">
        <v>20</v>
      </c>
      <c r="C197" s="13">
        <v>176</v>
      </c>
      <c r="D197" s="13" t="s">
        <v>56</v>
      </c>
      <c r="E197" s="13" t="s">
        <v>55</v>
      </c>
      <c r="F197" s="13" t="s">
        <v>50</v>
      </c>
      <c r="G197" s="13">
        <v>244</v>
      </c>
      <c r="H197" s="1">
        <f t="shared" ref="H197:H201" si="92">I197+J197+K197+L197</f>
        <v>10000</v>
      </c>
      <c r="I197" s="1">
        <v>0</v>
      </c>
      <c r="J197" s="64">
        <v>0</v>
      </c>
      <c r="K197" s="64">
        <v>0</v>
      </c>
      <c r="L197" s="12">
        <v>10000</v>
      </c>
      <c r="M197" s="1">
        <v>24874.720000000001</v>
      </c>
      <c r="N197" s="1">
        <v>10000</v>
      </c>
      <c r="O197" s="77"/>
      <c r="P197" s="77"/>
    </row>
    <row r="198" spans="1:16" ht="22.5" x14ac:dyDescent="0.25">
      <c r="A198" s="77"/>
      <c r="B198" s="45" t="s">
        <v>23</v>
      </c>
      <c r="C198" s="13"/>
      <c r="D198" s="13"/>
      <c r="E198" s="13"/>
      <c r="F198" s="13"/>
      <c r="G198" s="13"/>
      <c r="H198" s="1">
        <f t="shared" si="92"/>
        <v>0</v>
      </c>
      <c r="I198" s="1">
        <f t="shared" ref="I198:I200" si="93">J198+K198+L198+M198</f>
        <v>0</v>
      </c>
      <c r="J198" s="1">
        <f t="shared" ref="J198:J200" si="94">K198+L198+M198+N198</f>
        <v>0</v>
      </c>
      <c r="K198" s="1">
        <f t="shared" ref="K198:K200" si="95">L198+M198+N198+O198</f>
        <v>0</v>
      </c>
      <c r="L198" s="1">
        <f t="shared" ref="L198:L200" si="96">M198+N198+O198+P198</f>
        <v>0</v>
      </c>
      <c r="M198" s="1">
        <f t="shared" ref="M198:N200" si="97">N198+O198+P198+Q198</f>
        <v>0</v>
      </c>
      <c r="N198" s="1">
        <f t="shared" si="97"/>
        <v>0</v>
      </c>
      <c r="O198" s="77"/>
      <c r="P198" s="77"/>
    </row>
    <row r="199" spans="1:16" x14ac:dyDescent="0.25">
      <c r="A199" s="77"/>
      <c r="B199" s="45" t="s">
        <v>21</v>
      </c>
      <c r="C199" s="22"/>
      <c r="D199" s="22"/>
      <c r="E199" s="22"/>
      <c r="F199" s="22"/>
      <c r="G199" s="22"/>
      <c r="H199" s="1">
        <f t="shared" si="92"/>
        <v>0</v>
      </c>
      <c r="I199" s="1">
        <f t="shared" si="93"/>
        <v>0</v>
      </c>
      <c r="J199" s="1">
        <f t="shared" si="94"/>
        <v>0</v>
      </c>
      <c r="K199" s="1">
        <f t="shared" si="95"/>
        <v>0</v>
      </c>
      <c r="L199" s="1">
        <f t="shared" si="96"/>
        <v>0</v>
      </c>
      <c r="M199" s="1">
        <f t="shared" si="97"/>
        <v>0</v>
      </c>
      <c r="N199" s="1">
        <f t="shared" si="97"/>
        <v>0</v>
      </c>
      <c r="O199" s="77"/>
      <c r="P199" s="77"/>
    </row>
    <row r="200" spans="1:16" ht="22.5" x14ac:dyDescent="0.25">
      <c r="A200" s="77"/>
      <c r="B200" s="45" t="s">
        <v>22</v>
      </c>
      <c r="C200" s="22"/>
      <c r="D200" s="22"/>
      <c r="E200" s="22"/>
      <c r="F200" s="22"/>
      <c r="G200" s="22"/>
      <c r="H200" s="1">
        <f t="shared" si="92"/>
        <v>0</v>
      </c>
      <c r="I200" s="1">
        <f t="shared" si="93"/>
        <v>0</v>
      </c>
      <c r="J200" s="1">
        <f t="shared" si="94"/>
        <v>0</v>
      </c>
      <c r="K200" s="1">
        <f t="shared" si="95"/>
        <v>0</v>
      </c>
      <c r="L200" s="1">
        <f t="shared" si="96"/>
        <v>0</v>
      </c>
      <c r="M200" s="1">
        <f t="shared" si="97"/>
        <v>0</v>
      </c>
      <c r="N200" s="1">
        <f t="shared" si="97"/>
        <v>0</v>
      </c>
      <c r="O200" s="77"/>
      <c r="P200" s="77"/>
    </row>
    <row r="201" spans="1:16" x14ac:dyDescent="0.25">
      <c r="A201" s="78"/>
      <c r="B201" s="20" t="s">
        <v>112</v>
      </c>
      <c r="C201" s="5"/>
      <c r="D201" s="5"/>
      <c r="E201" s="5"/>
      <c r="F201" s="5"/>
      <c r="G201" s="5"/>
      <c r="H201" s="1">
        <f t="shared" si="92"/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78"/>
      <c r="P201" s="78"/>
    </row>
    <row r="202" spans="1:16" ht="22.5" customHeight="1" x14ac:dyDescent="0.25">
      <c r="A202" s="76" t="s">
        <v>148</v>
      </c>
      <c r="B202" s="45" t="s">
        <v>34</v>
      </c>
      <c r="C202" s="22"/>
      <c r="D202" s="22"/>
      <c r="E202" s="22"/>
      <c r="F202" s="22"/>
      <c r="G202" s="22"/>
      <c r="H202" s="1">
        <f>I202+J202+K202+L202</f>
        <v>11.030000000000001</v>
      </c>
      <c r="I202" s="1">
        <v>1.2</v>
      </c>
      <c r="J202" s="1">
        <v>2.75</v>
      </c>
      <c r="K202" s="1">
        <v>0.57999999999999996</v>
      </c>
      <c r="L202" s="1">
        <v>6.5</v>
      </c>
      <c r="M202" s="1">
        <v>8.1999999999999993</v>
      </c>
      <c r="N202" s="1">
        <v>27.7</v>
      </c>
      <c r="O202" s="76" t="s">
        <v>36</v>
      </c>
      <c r="P202" s="76" t="s">
        <v>170</v>
      </c>
    </row>
    <row r="203" spans="1:16" x14ac:dyDescent="0.25">
      <c r="A203" s="77"/>
      <c r="B203" s="45" t="s">
        <v>17</v>
      </c>
      <c r="C203" s="22"/>
      <c r="D203" s="22"/>
      <c r="E203" s="22"/>
      <c r="F203" s="22"/>
      <c r="G203" s="22"/>
      <c r="H203" s="1">
        <f>H204/H202</f>
        <v>4762.2327969174976</v>
      </c>
      <c r="I203" s="1" t="s">
        <v>18</v>
      </c>
      <c r="J203" s="1" t="s">
        <v>18</v>
      </c>
      <c r="K203" s="1" t="s">
        <v>18</v>
      </c>
      <c r="L203" s="1" t="s">
        <v>18</v>
      </c>
      <c r="M203" s="1">
        <f>M204/M202</f>
        <v>2985.358536585366</v>
      </c>
      <c r="N203" s="1">
        <f>N204/N202</f>
        <v>5572.9212996389888</v>
      </c>
      <c r="O203" s="77"/>
      <c r="P203" s="77"/>
    </row>
    <row r="204" spans="1:16" ht="22.5" x14ac:dyDescent="0.25">
      <c r="A204" s="77"/>
      <c r="B204" s="45" t="s">
        <v>53</v>
      </c>
      <c r="C204" s="22"/>
      <c r="D204" s="22"/>
      <c r="E204" s="22"/>
      <c r="F204" s="22"/>
      <c r="G204" s="22"/>
      <c r="H204" s="1">
        <f>SUM(I204:L204)</f>
        <v>52527.427750000003</v>
      </c>
      <c r="I204" s="1">
        <f>I205+I206+I207+I208+I209</f>
        <v>5917.1377499999999</v>
      </c>
      <c r="J204" s="1">
        <f t="shared" ref="J204:N204" si="98">J205+J206+J207+J208+J209</f>
        <v>10000.629999999999</v>
      </c>
      <c r="K204" s="1">
        <f t="shared" si="98"/>
        <v>3296.69</v>
      </c>
      <c r="L204" s="1">
        <f t="shared" si="98"/>
        <v>33312.97</v>
      </c>
      <c r="M204" s="1">
        <f t="shared" si="98"/>
        <v>24479.94</v>
      </c>
      <c r="N204" s="1">
        <f t="shared" si="98"/>
        <v>154369.91999999998</v>
      </c>
      <c r="O204" s="77"/>
      <c r="P204" s="77"/>
    </row>
    <row r="205" spans="1:16" x14ac:dyDescent="0.25">
      <c r="A205" s="77"/>
      <c r="B205" s="82" t="s">
        <v>20</v>
      </c>
      <c r="C205" s="13">
        <v>176</v>
      </c>
      <c r="D205" s="13" t="s">
        <v>56</v>
      </c>
      <c r="E205" s="13" t="s">
        <v>55</v>
      </c>
      <c r="F205" s="13" t="s">
        <v>50</v>
      </c>
      <c r="G205" s="13">
        <v>243</v>
      </c>
      <c r="H205" s="1">
        <f t="shared" ref="H205:H210" si="99">SUM(I205:L205)</f>
        <v>51567.017749999999</v>
      </c>
      <c r="I205" s="1">
        <v>5917.1377499999999</v>
      </c>
      <c r="J205" s="1">
        <v>10000.629999999999</v>
      </c>
      <c r="K205" s="1">
        <v>3296.69</v>
      </c>
      <c r="L205" s="1">
        <v>32352.560000000001</v>
      </c>
      <c r="M205" s="1">
        <v>24479.94</v>
      </c>
      <c r="N205" s="1">
        <v>125369.92</v>
      </c>
      <c r="O205" s="77"/>
      <c r="P205" s="77"/>
    </row>
    <row r="206" spans="1:16" x14ac:dyDescent="0.25">
      <c r="A206" s="77"/>
      <c r="B206" s="82"/>
      <c r="C206" s="13">
        <v>176</v>
      </c>
      <c r="D206" s="13" t="s">
        <v>56</v>
      </c>
      <c r="E206" s="13" t="s">
        <v>55</v>
      </c>
      <c r="F206" s="13" t="s">
        <v>50</v>
      </c>
      <c r="G206" s="13">
        <v>414</v>
      </c>
      <c r="H206" s="1">
        <f t="shared" si="99"/>
        <v>960.41</v>
      </c>
      <c r="I206" s="1">
        <v>0</v>
      </c>
      <c r="J206" s="1">
        <v>0</v>
      </c>
      <c r="K206" s="1">
        <v>0</v>
      </c>
      <c r="L206" s="1">
        <v>960.41</v>
      </c>
      <c r="M206" s="1">
        <v>0</v>
      </c>
      <c r="N206" s="1">
        <v>29000</v>
      </c>
      <c r="O206" s="77"/>
      <c r="P206" s="77"/>
    </row>
    <row r="207" spans="1:16" ht="22.5" x14ac:dyDescent="0.25">
      <c r="A207" s="77"/>
      <c r="B207" s="45" t="s">
        <v>23</v>
      </c>
      <c r="C207" s="13"/>
      <c r="D207" s="13"/>
      <c r="E207" s="13"/>
      <c r="F207" s="13"/>
      <c r="G207" s="13"/>
      <c r="H207" s="1">
        <f t="shared" si="99"/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77"/>
      <c r="P207" s="77"/>
    </row>
    <row r="208" spans="1:16" x14ac:dyDescent="0.25">
      <c r="A208" s="77"/>
      <c r="B208" s="45" t="s">
        <v>21</v>
      </c>
      <c r="C208" s="22"/>
      <c r="D208" s="22"/>
      <c r="E208" s="22"/>
      <c r="F208" s="22"/>
      <c r="G208" s="22"/>
      <c r="H208" s="1">
        <f t="shared" si="99"/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77"/>
      <c r="P208" s="77"/>
    </row>
    <row r="209" spans="1:16" ht="22.5" x14ac:dyDescent="0.25">
      <c r="A209" s="77"/>
      <c r="B209" s="45" t="s">
        <v>22</v>
      </c>
      <c r="C209" s="22"/>
      <c r="D209" s="22"/>
      <c r="E209" s="22"/>
      <c r="F209" s="22"/>
      <c r="G209" s="22"/>
      <c r="H209" s="1">
        <f t="shared" si="99"/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77"/>
      <c r="P209" s="77"/>
    </row>
    <row r="210" spans="1:16" x14ac:dyDescent="0.25">
      <c r="A210" s="78"/>
      <c r="B210" s="20" t="s">
        <v>112</v>
      </c>
      <c r="C210" s="5"/>
      <c r="D210" s="5"/>
      <c r="E210" s="5"/>
      <c r="F210" s="5"/>
      <c r="G210" s="5"/>
      <c r="H210" s="1">
        <f t="shared" si="99"/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78"/>
      <c r="P210" s="78"/>
    </row>
    <row r="211" spans="1:16" ht="22.5" customHeight="1" x14ac:dyDescent="0.25">
      <c r="A211" s="76" t="s">
        <v>138</v>
      </c>
      <c r="B211" s="45" t="s">
        <v>34</v>
      </c>
      <c r="C211" s="22"/>
      <c r="D211" s="22"/>
      <c r="E211" s="22"/>
      <c r="F211" s="22"/>
      <c r="G211" s="22"/>
      <c r="H211" s="1">
        <f>I211+J211+K211+L211</f>
        <v>5055.9800000000005</v>
      </c>
      <c r="I211" s="1">
        <v>0</v>
      </c>
      <c r="J211" s="1">
        <v>4380.93</v>
      </c>
      <c r="K211" s="1">
        <v>613.54999999999995</v>
      </c>
      <c r="L211" s="1">
        <v>61.5</v>
      </c>
      <c r="M211" s="1">
        <f>3281+1250</f>
        <v>4531</v>
      </c>
      <c r="N211" s="1">
        <f>3281+1250</f>
        <v>4531</v>
      </c>
      <c r="O211" s="76" t="s">
        <v>77</v>
      </c>
      <c r="P211" s="79" t="s">
        <v>171</v>
      </c>
    </row>
    <row r="212" spans="1:16" x14ac:dyDescent="0.25">
      <c r="A212" s="77"/>
      <c r="B212" s="45" t="s">
        <v>17</v>
      </c>
      <c r="C212" s="22"/>
      <c r="D212" s="22"/>
      <c r="E212" s="22"/>
      <c r="F212" s="22"/>
      <c r="G212" s="22"/>
      <c r="H212" s="1">
        <f>H213/H211</f>
        <v>77.708754696418893</v>
      </c>
      <c r="I212" s="1" t="s">
        <v>18</v>
      </c>
      <c r="J212" s="1" t="s">
        <v>18</v>
      </c>
      <c r="K212" s="1" t="s">
        <v>18</v>
      </c>
      <c r="L212" s="1" t="s">
        <v>18</v>
      </c>
      <c r="M212" s="1">
        <f>M213/M211</f>
        <v>62.775722798499224</v>
      </c>
      <c r="N212" s="1">
        <f>N213/N211</f>
        <v>105.93868903111895</v>
      </c>
      <c r="O212" s="77"/>
      <c r="P212" s="80"/>
    </row>
    <row r="213" spans="1:16" ht="22.5" x14ac:dyDescent="0.25">
      <c r="A213" s="77"/>
      <c r="B213" s="45" t="s">
        <v>53</v>
      </c>
      <c r="C213" s="22"/>
      <c r="D213" s="22"/>
      <c r="E213" s="22"/>
      <c r="F213" s="22"/>
      <c r="G213" s="22"/>
      <c r="H213" s="1">
        <f>I213+J213+K213+L213</f>
        <v>392893.90957000002</v>
      </c>
      <c r="I213" s="1">
        <f>I214+I215+I217+I218+I219+I220</f>
        <v>602.41</v>
      </c>
      <c r="J213" s="1">
        <f t="shared" ref="J213:N213" si="100">J214+J215+J217+J218+J219+J220</f>
        <v>152551.57957</v>
      </c>
      <c r="K213" s="1">
        <f t="shared" si="100"/>
        <v>22719.599999999999</v>
      </c>
      <c r="L213" s="1">
        <f t="shared" si="100"/>
        <v>217020.32</v>
      </c>
      <c r="M213" s="1">
        <f t="shared" si="100"/>
        <v>284436.8</v>
      </c>
      <c r="N213" s="1">
        <f t="shared" si="100"/>
        <v>480008.2</v>
      </c>
      <c r="O213" s="77"/>
      <c r="P213" s="80"/>
    </row>
    <row r="214" spans="1:16" x14ac:dyDescent="0.25">
      <c r="A214" s="77"/>
      <c r="B214" s="45" t="s">
        <v>20</v>
      </c>
      <c r="C214" s="13">
        <v>176</v>
      </c>
      <c r="D214" s="13" t="s">
        <v>56</v>
      </c>
      <c r="E214" s="13" t="s">
        <v>55</v>
      </c>
      <c r="F214" s="13" t="s">
        <v>50</v>
      </c>
      <c r="G214" s="13">
        <v>244</v>
      </c>
      <c r="H214" s="1">
        <f t="shared" ref="H214:H221" si="101">I214+J214+K214+L214</f>
        <v>360393.89957000001</v>
      </c>
      <c r="I214" s="1">
        <v>0</v>
      </c>
      <c r="J214" s="1">
        <v>148810.77957000001</v>
      </c>
      <c r="K214" s="1">
        <v>0</v>
      </c>
      <c r="L214" s="1">
        <v>211583.12</v>
      </c>
      <c r="M214" s="1">
        <v>261436.79999999999</v>
      </c>
      <c r="N214" s="1">
        <v>457008.2</v>
      </c>
      <c r="O214" s="77"/>
      <c r="P214" s="80"/>
    </row>
    <row r="215" spans="1:16" ht="22.5" x14ac:dyDescent="0.25">
      <c r="A215" s="77"/>
      <c r="B215" s="46" t="s">
        <v>23</v>
      </c>
      <c r="C215" s="13"/>
      <c r="D215" s="13"/>
      <c r="E215" s="13"/>
      <c r="F215" s="13"/>
      <c r="G215" s="13"/>
      <c r="H215" s="1">
        <f t="shared" si="101"/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77"/>
      <c r="P215" s="80"/>
    </row>
    <row r="216" spans="1:16" x14ac:dyDescent="0.25">
      <c r="A216" s="77"/>
      <c r="B216" s="56" t="s">
        <v>21</v>
      </c>
      <c r="C216" s="57">
        <v>780</v>
      </c>
      <c r="D216" s="13" t="s">
        <v>56</v>
      </c>
      <c r="E216" s="13" t="s">
        <v>55</v>
      </c>
      <c r="F216" s="13"/>
      <c r="G216" s="13"/>
      <c r="H216" s="1">
        <f t="shared" si="101"/>
        <v>32500.01</v>
      </c>
      <c r="I216" s="1">
        <f t="shared" ref="I216:N216" si="102">SUM(I217:I219)</f>
        <v>602.41</v>
      </c>
      <c r="J216" s="1">
        <f t="shared" si="102"/>
        <v>3740.8</v>
      </c>
      <c r="K216" s="1">
        <f t="shared" si="102"/>
        <v>22719.599999999999</v>
      </c>
      <c r="L216" s="1">
        <f t="shared" si="102"/>
        <v>5437.2</v>
      </c>
      <c r="M216" s="1">
        <f t="shared" si="102"/>
        <v>23000</v>
      </c>
      <c r="N216" s="1">
        <f t="shared" si="102"/>
        <v>23000</v>
      </c>
      <c r="O216" s="77"/>
      <c r="P216" s="80"/>
    </row>
    <row r="217" spans="1:16" x14ac:dyDescent="0.25">
      <c r="A217" s="77"/>
      <c r="B217" s="90" t="s">
        <v>75</v>
      </c>
      <c r="C217" s="57">
        <v>780</v>
      </c>
      <c r="D217" s="13" t="s">
        <v>56</v>
      </c>
      <c r="E217" s="13" t="s">
        <v>55</v>
      </c>
      <c r="F217" s="13" t="s">
        <v>100</v>
      </c>
      <c r="G217" s="13">
        <v>244</v>
      </c>
      <c r="H217" s="1">
        <f t="shared" si="101"/>
        <v>10000</v>
      </c>
      <c r="I217" s="1">
        <v>0</v>
      </c>
      <c r="J217" s="1">
        <v>0</v>
      </c>
      <c r="K217" s="1">
        <v>10000</v>
      </c>
      <c r="L217" s="1">
        <v>0</v>
      </c>
      <c r="M217" s="1">
        <v>4000</v>
      </c>
      <c r="N217" s="1">
        <v>4000</v>
      </c>
      <c r="O217" s="77"/>
      <c r="P217" s="80"/>
    </row>
    <row r="218" spans="1:16" x14ac:dyDescent="0.25">
      <c r="A218" s="77"/>
      <c r="B218" s="90"/>
      <c r="C218" s="57">
        <v>780</v>
      </c>
      <c r="D218" s="13" t="s">
        <v>56</v>
      </c>
      <c r="E218" s="13" t="s">
        <v>55</v>
      </c>
      <c r="F218" s="13" t="s">
        <v>101</v>
      </c>
      <c r="G218" s="13">
        <v>244</v>
      </c>
      <c r="H218" s="1">
        <f t="shared" si="101"/>
        <v>6352.41</v>
      </c>
      <c r="I218" s="1">
        <v>602.41</v>
      </c>
      <c r="J218" s="1">
        <v>2000</v>
      </c>
      <c r="K218" s="1">
        <v>3750</v>
      </c>
      <c r="L218" s="1">
        <v>0</v>
      </c>
      <c r="M218" s="1">
        <v>4000</v>
      </c>
      <c r="N218" s="1">
        <v>4000</v>
      </c>
      <c r="O218" s="77"/>
      <c r="P218" s="80"/>
    </row>
    <row r="219" spans="1:16" x14ac:dyDescent="0.25">
      <c r="A219" s="77"/>
      <c r="B219" s="90"/>
      <c r="C219" s="57">
        <v>780</v>
      </c>
      <c r="D219" s="13" t="s">
        <v>56</v>
      </c>
      <c r="E219" s="13" t="s">
        <v>55</v>
      </c>
      <c r="F219" s="13" t="s">
        <v>102</v>
      </c>
      <c r="G219" s="13">
        <v>244</v>
      </c>
      <c r="H219" s="1">
        <f t="shared" si="101"/>
        <v>16147.599999999999</v>
      </c>
      <c r="I219" s="1">
        <v>0</v>
      </c>
      <c r="J219" s="1">
        <v>1740.8</v>
      </c>
      <c r="K219" s="1">
        <v>8969.6</v>
      </c>
      <c r="L219" s="1">
        <v>5437.2</v>
      </c>
      <c r="M219" s="1">
        <v>15000</v>
      </c>
      <c r="N219" s="1">
        <v>15000</v>
      </c>
      <c r="O219" s="77"/>
      <c r="P219" s="80"/>
    </row>
    <row r="220" spans="1:16" ht="22.5" x14ac:dyDescent="0.25">
      <c r="A220" s="77"/>
      <c r="B220" s="45" t="s">
        <v>22</v>
      </c>
      <c r="C220" s="22"/>
      <c r="D220" s="22"/>
      <c r="E220" s="22"/>
      <c r="F220" s="22"/>
      <c r="G220" s="22"/>
      <c r="H220" s="1">
        <f t="shared" si="101"/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77"/>
      <c r="P220" s="80"/>
    </row>
    <row r="221" spans="1:16" x14ac:dyDescent="0.25">
      <c r="A221" s="78"/>
      <c r="B221" s="20" t="s">
        <v>112</v>
      </c>
      <c r="C221" s="5"/>
      <c r="D221" s="5"/>
      <c r="E221" s="5"/>
      <c r="F221" s="5"/>
      <c r="G221" s="5"/>
      <c r="H221" s="1">
        <f t="shared" si="101"/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78"/>
      <c r="P221" s="81"/>
    </row>
    <row r="222" spans="1:16" ht="22.5" customHeight="1" x14ac:dyDescent="0.25">
      <c r="A222" s="76" t="s">
        <v>139</v>
      </c>
      <c r="B222" s="45" t="s">
        <v>34</v>
      </c>
      <c r="C222" s="22"/>
      <c r="D222" s="22"/>
      <c r="E222" s="22"/>
      <c r="F222" s="22"/>
      <c r="G222" s="22"/>
      <c r="H222" s="1">
        <f t="shared" ref="H222:H229" si="103">I222+J222+K222+L222</f>
        <v>24</v>
      </c>
      <c r="I222" s="12">
        <v>0</v>
      </c>
      <c r="J222" s="12">
        <v>1.92</v>
      </c>
      <c r="K222" s="12">
        <v>0</v>
      </c>
      <c r="L222" s="12">
        <v>22.08</v>
      </c>
      <c r="M222" s="1">
        <v>24</v>
      </c>
      <c r="N222" s="1">
        <v>24</v>
      </c>
      <c r="O222" s="76" t="s">
        <v>77</v>
      </c>
      <c r="P222" s="79" t="s">
        <v>166</v>
      </c>
    </row>
    <row r="223" spans="1:16" x14ac:dyDescent="0.25">
      <c r="A223" s="77"/>
      <c r="B223" s="45" t="s">
        <v>17</v>
      </c>
      <c r="C223" s="22"/>
      <c r="D223" s="22"/>
      <c r="E223" s="22"/>
      <c r="F223" s="22"/>
      <c r="G223" s="22"/>
      <c r="H223" s="1">
        <f>H224/H222</f>
        <v>1874.99875</v>
      </c>
      <c r="I223" s="1" t="s">
        <v>18</v>
      </c>
      <c r="J223" s="1" t="s">
        <v>18</v>
      </c>
      <c r="K223" s="1" t="s">
        <v>18</v>
      </c>
      <c r="L223" s="1" t="s">
        <v>18</v>
      </c>
      <c r="M223" s="1">
        <f>M224/M222</f>
        <v>1875</v>
      </c>
      <c r="N223" s="1">
        <f>N224/N222</f>
        <v>1875</v>
      </c>
      <c r="O223" s="77"/>
      <c r="P223" s="80"/>
    </row>
    <row r="224" spans="1:16" ht="22.5" x14ac:dyDescent="0.25">
      <c r="A224" s="77"/>
      <c r="B224" s="45" t="s">
        <v>53</v>
      </c>
      <c r="C224" s="22"/>
      <c r="D224" s="22"/>
      <c r="E224" s="22"/>
      <c r="F224" s="22"/>
      <c r="G224" s="22"/>
      <c r="H224" s="1">
        <f t="shared" si="103"/>
        <v>44999.97</v>
      </c>
      <c r="I224" s="12">
        <f>SUM(I225:I229)</f>
        <v>2498.23</v>
      </c>
      <c r="J224" s="12">
        <f t="shared" ref="J224:L224" si="104">SUM(J225:J229)</f>
        <v>3874.44</v>
      </c>
      <c r="K224" s="12">
        <f t="shared" si="104"/>
        <v>0</v>
      </c>
      <c r="L224" s="12">
        <f t="shared" si="104"/>
        <v>38627.300000000003</v>
      </c>
      <c r="M224" s="12">
        <f t="shared" ref="M224:N224" si="105">M225+M226+M227+M228</f>
        <v>45000</v>
      </c>
      <c r="N224" s="12">
        <f t="shared" si="105"/>
        <v>45000</v>
      </c>
      <c r="O224" s="77"/>
      <c r="P224" s="80"/>
    </row>
    <row r="225" spans="1:16" x14ac:dyDescent="0.25">
      <c r="A225" s="77"/>
      <c r="B225" s="45" t="s">
        <v>20</v>
      </c>
      <c r="C225" s="13"/>
      <c r="D225" s="13"/>
      <c r="E225" s="13"/>
      <c r="F225" s="13"/>
      <c r="G225" s="13"/>
      <c r="H225" s="1">
        <f t="shared" si="103"/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77"/>
      <c r="P225" s="80"/>
    </row>
    <row r="226" spans="1:16" ht="22.5" x14ac:dyDescent="0.25">
      <c r="A226" s="77"/>
      <c r="B226" s="45" t="s">
        <v>23</v>
      </c>
      <c r="C226" s="13"/>
      <c r="D226" s="13"/>
      <c r="E226" s="13"/>
      <c r="F226" s="13"/>
      <c r="G226" s="13"/>
      <c r="H226" s="1">
        <f t="shared" si="103"/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77"/>
      <c r="P226" s="80"/>
    </row>
    <row r="227" spans="1:16" x14ac:dyDescent="0.25">
      <c r="A227" s="77"/>
      <c r="B227" s="45" t="s">
        <v>21</v>
      </c>
      <c r="C227" s="13">
        <v>780</v>
      </c>
      <c r="D227" s="13" t="s">
        <v>56</v>
      </c>
      <c r="E227" s="13" t="s">
        <v>55</v>
      </c>
      <c r="F227" s="13" t="s">
        <v>103</v>
      </c>
      <c r="G227" s="13">
        <v>244</v>
      </c>
      <c r="H227" s="1">
        <f t="shared" si="103"/>
        <v>44999.97</v>
      </c>
      <c r="I227" s="12">
        <v>2498.23</v>
      </c>
      <c r="J227" s="1">
        <v>3874.44</v>
      </c>
      <c r="K227" s="1">
        <v>0</v>
      </c>
      <c r="L227" s="1">
        <v>38627.300000000003</v>
      </c>
      <c r="M227" s="1">
        <v>45000</v>
      </c>
      <c r="N227" s="1">
        <v>45000</v>
      </c>
      <c r="O227" s="77"/>
      <c r="P227" s="80"/>
    </row>
    <row r="228" spans="1:16" ht="22.5" x14ac:dyDescent="0.25">
      <c r="A228" s="77"/>
      <c r="B228" s="45" t="s">
        <v>22</v>
      </c>
      <c r="C228" s="22"/>
      <c r="D228" s="22"/>
      <c r="E228" s="22"/>
      <c r="F228" s="22"/>
      <c r="G228" s="22"/>
      <c r="H228" s="1">
        <f t="shared" si="103"/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77"/>
      <c r="P228" s="80"/>
    </row>
    <row r="229" spans="1:16" x14ac:dyDescent="0.25">
      <c r="A229" s="78"/>
      <c r="B229" s="20" t="s">
        <v>112</v>
      </c>
      <c r="C229" s="5"/>
      <c r="D229" s="5"/>
      <c r="E229" s="5"/>
      <c r="F229" s="5"/>
      <c r="G229" s="5"/>
      <c r="H229" s="1">
        <f t="shared" si="103"/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78"/>
      <c r="P229" s="81"/>
    </row>
    <row r="230" spans="1:16" ht="15" customHeight="1" x14ac:dyDescent="0.25">
      <c r="A230" s="76" t="s">
        <v>150</v>
      </c>
      <c r="B230" s="45" t="s">
        <v>30</v>
      </c>
      <c r="C230" s="22"/>
      <c r="D230" s="22"/>
      <c r="E230" s="22"/>
      <c r="F230" s="22"/>
      <c r="G230" s="22"/>
      <c r="H230" s="1">
        <f>SUM(I230:L230)</f>
        <v>2</v>
      </c>
      <c r="I230" s="64">
        <v>0</v>
      </c>
      <c r="J230" s="64">
        <v>0</v>
      </c>
      <c r="K230" s="1">
        <v>0</v>
      </c>
      <c r="L230" s="1">
        <v>2</v>
      </c>
      <c r="M230" s="1">
        <v>6</v>
      </c>
      <c r="N230" s="1">
        <v>3</v>
      </c>
      <c r="O230" s="76" t="s">
        <v>36</v>
      </c>
      <c r="P230" s="76" t="s">
        <v>176</v>
      </c>
    </row>
    <row r="231" spans="1:16" x14ac:dyDescent="0.25">
      <c r="A231" s="77"/>
      <c r="B231" s="45" t="s">
        <v>17</v>
      </c>
      <c r="C231" s="22"/>
      <c r="D231" s="22"/>
      <c r="E231" s="22"/>
      <c r="F231" s="22"/>
      <c r="G231" s="22"/>
      <c r="H231" s="1">
        <f>H232/H230</f>
        <v>22566.31</v>
      </c>
      <c r="I231" s="1" t="s">
        <v>18</v>
      </c>
      <c r="J231" s="1" t="s">
        <v>18</v>
      </c>
      <c r="K231" s="1" t="s">
        <v>18</v>
      </c>
      <c r="L231" s="1">
        <f>L232/L230</f>
        <v>22020.235000000001</v>
      </c>
      <c r="M231" s="1">
        <f t="shared" ref="M231:N231" si="106">M232/M230</f>
        <v>5546.6483333333335</v>
      </c>
      <c r="N231" s="1">
        <f t="shared" si="106"/>
        <v>22386.666666666668</v>
      </c>
      <c r="O231" s="77"/>
      <c r="P231" s="77"/>
    </row>
    <row r="232" spans="1:16" ht="22.5" x14ac:dyDescent="0.25">
      <c r="A232" s="77"/>
      <c r="B232" s="45" t="s">
        <v>53</v>
      </c>
      <c r="C232" s="22"/>
      <c r="D232" s="22"/>
      <c r="E232" s="22"/>
      <c r="F232" s="22"/>
      <c r="G232" s="22"/>
      <c r="H232" s="10">
        <f>SUM(I232:L232)</f>
        <v>45132.62</v>
      </c>
      <c r="I232" s="10">
        <f t="shared" ref="I232:L232" si="107">SUM(I233:I237)</f>
        <v>0</v>
      </c>
      <c r="J232" s="10">
        <f t="shared" si="107"/>
        <v>0</v>
      </c>
      <c r="K232" s="10">
        <f t="shared" si="107"/>
        <v>1092.1500000000001</v>
      </c>
      <c r="L232" s="10">
        <f t="shared" si="107"/>
        <v>44040.47</v>
      </c>
      <c r="M232" s="12">
        <f t="shared" ref="M232:N232" si="108">M233+M234+M235+M236</f>
        <v>33279.89</v>
      </c>
      <c r="N232" s="12">
        <f t="shared" si="108"/>
        <v>67160</v>
      </c>
      <c r="O232" s="77"/>
      <c r="P232" s="77"/>
    </row>
    <row r="233" spans="1:16" x14ac:dyDescent="0.25">
      <c r="A233" s="77"/>
      <c r="B233" s="45" t="s">
        <v>20</v>
      </c>
      <c r="C233" s="13">
        <v>176</v>
      </c>
      <c r="D233" s="13" t="s">
        <v>56</v>
      </c>
      <c r="E233" s="13" t="s">
        <v>55</v>
      </c>
      <c r="F233" s="13" t="s">
        <v>50</v>
      </c>
      <c r="G233" s="11">
        <v>243</v>
      </c>
      <c r="H233" s="10">
        <f t="shared" ref="H233:H237" si="109">SUM(I233:L233)</f>
        <v>45132.62</v>
      </c>
      <c r="I233" s="10">
        <v>0</v>
      </c>
      <c r="J233" s="10">
        <v>0</v>
      </c>
      <c r="K233" s="10">
        <v>1092.1500000000001</v>
      </c>
      <c r="L233" s="10">
        <v>44040.47</v>
      </c>
      <c r="M233" s="10">
        <v>33279.89</v>
      </c>
      <c r="N233" s="12">
        <v>67160</v>
      </c>
      <c r="O233" s="77"/>
      <c r="P233" s="77"/>
    </row>
    <row r="234" spans="1:16" ht="22.5" x14ac:dyDescent="0.25">
      <c r="A234" s="77"/>
      <c r="B234" s="45" t="s">
        <v>23</v>
      </c>
      <c r="C234" s="13"/>
      <c r="D234" s="13"/>
      <c r="E234" s="13"/>
      <c r="F234" s="13"/>
      <c r="G234" s="11"/>
      <c r="H234" s="10">
        <f t="shared" si="109"/>
        <v>0</v>
      </c>
      <c r="I234" s="10">
        <f t="shared" ref="I234:I236" si="110">J234+K234+L234+M234</f>
        <v>0</v>
      </c>
      <c r="J234" s="10">
        <f t="shared" ref="J234:J236" si="111">K234+L234+M234+N234</f>
        <v>0</v>
      </c>
      <c r="K234" s="10">
        <f t="shared" ref="K234:K236" si="112">L234+M234+N234+O234</f>
        <v>0</v>
      </c>
      <c r="L234" s="10">
        <f t="shared" ref="L234:L236" si="113">M234+N234+O234+P234</f>
        <v>0</v>
      </c>
      <c r="M234" s="10">
        <f t="shared" ref="M234:N236" si="114">N234+O234+P234+Q234</f>
        <v>0</v>
      </c>
      <c r="N234" s="10">
        <f t="shared" si="114"/>
        <v>0</v>
      </c>
      <c r="O234" s="77"/>
      <c r="P234" s="77"/>
    </row>
    <row r="235" spans="1:16" x14ac:dyDescent="0.25">
      <c r="A235" s="77"/>
      <c r="B235" s="45" t="s">
        <v>21</v>
      </c>
      <c r="C235" s="22"/>
      <c r="D235" s="22"/>
      <c r="E235" s="22"/>
      <c r="F235" s="22"/>
      <c r="G235" s="22"/>
      <c r="H235" s="10">
        <f t="shared" si="109"/>
        <v>0</v>
      </c>
      <c r="I235" s="10">
        <f t="shared" si="110"/>
        <v>0</v>
      </c>
      <c r="J235" s="10">
        <f t="shared" si="111"/>
        <v>0</v>
      </c>
      <c r="K235" s="10">
        <f t="shared" si="112"/>
        <v>0</v>
      </c>
      <c r="L235" s="10">
        <f t="shared" si="113"/>
        <v>0</v>
      </c>
      <c r="M235" s="10">
        <f t="shared" si="114"/>
        <v>0</v>
      </c>
      <c r="N235" s="10">
        <f t="shared" si="114"/>
        <v>0</v>
      </c>
      <c r="O235" s="77"/>
      <c r="P235" s="77"/>
    </row>
    <row r="236" spans="1:16" ht="22.5" x14ac:dyDescent="0.25">
      <c r="A236" s="77"/>
      <c r="B236" s="45" t="s">
        <v>22</v>
      </c>
      <c r="C236" s="22"/>
      <c r="D236" s="22"/>
      <c r="E236" s="22"/>
      <c r="F236" s="22"/>
      <c r="G236" s="22"/>
      <c r="H236" s="10">
        <f t="shared" si="109"/>
        <v>0</v>
      </c>
      <c r="I236" s="10">
        <f t="shared" si="110"/>
        <v>0</v>
      </c>
      <c r="J236" s="10">
        <f t="shared" si="111"/>
        <v>0</v>
      </c>
      <c r="K236" s="10">
        <f t="shared" si="112"/>
        <v>0</v>
      </c>
      <c r="L236" s="10">
        <f t="shared" si="113"/>
        <v>0</v>
      </c>
      <c r="M236" s="10">
        <f t="shared" si="114"/>
        <v>0</v>
      </c>
      <c r="N236" s="10">
        <f t="shared" si="114"/>
        <v>0</v>
      </c>
      <c r="O236" s="77"/>
      <c r="P236" s="77"/>
    </row>
    <row r="237" spans="1:16" ht="15.75" thickBot="1" x14ac:dyDescent="0.3">
      <c r="A237" s="77"/>
      <c r="B237" s="51" t="s">
        <v>112</v>
      </c>
      <c r="C237" s="14"/>
      <c r="D237" s="14"/>
      <c r="E237" s="14"/>
      <c r="F237" s="14"/>
      <c r="G237" s="14"/>
      <c r="H237" s="10">
        <f t="shared" si="109"/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77"/>
      <c r="P237" s="77"/>
    </row>
    <row r="238" spans="1:16" ht="33.75" customHeight="1" x14ac:dyDescent="0.25">
      <c r="A238" s="113" t="s">
        <v>140</v>
      </c>
      <c r="B238" s="24" t="s">
        <v>24</v>
      </c>
      <c r="C238" s="25"/>
      <c r="D238" s="25"/>
      <c r="E238" s="25"/>
      <c r="F238" s="25"/>
      <c r="G238" s="25"/>
      <c r="H238" s="26"/>
      <c r="I238" s="27"/>
      <c r="J238" s="26"/>
      <c r="K238" s="26"/>
      <c r="L238" s="27"/>
      <c r="M238" s="26"/>
      <c r="N238" s="28"/>
      <c r="O238" s="116" t="s">
        <v>36</v>
      </c>
      <c r="P238" s="119" t="s">
        <v>153</v>
      </c>
    </row>
    <row r="239" spans="1:16" x14ac:dyDescent="0.25">
      <c r="A239" s="114"/>
      <c r="B239" s="20" t="s">
        <v>17</v>
      </c>
      <c r="C239" s="5"/>
      <c r="D239" s="5"/>
      <c r="E239" s="5"/>
      <c r="F239" s="5"/>
      <c r="G239" s="5"/>
      <c r="H239" s="10"/>
      <c r="I239" s="10" t="s">
        <v>18</v>
      </c>
      <c r="J239" s="10" t="s">
        <v>18</v>
      </c>
      <c r="K239" s="10" t="s">
        <v>18</v>
      </c>
      <c r="L239" s="10" t="s">
        <v>18</v>
      </c>
      <c r="M239" s="10"/>
      <c r="N239" s="10"/>
      <c r="O239" s="117"/>
      <c r="P239" s="120"/>
    </row>
    <row r="240" spans="1:16" ht="22.5" x14ac:dyDescent="0.25">
      <c r="A240" s="114"/>
      <c r="B240" s="20" t="s">
        <v>19</v>
      </c>
      <c r="C240" s="5"/>
      <c r="D240" s="5"/>
      <c r="E240" s="5"/>
      <c r="F240" s="5"/>
      <c r="G240" s="5"/>
      <c r="H240" s="10">
        <f>H241+H242+H243+H244</f>
        <v>100000</v>
      </c>
      <c r="I240" s="10">
        <f t="shared" ref="I240:J240" si="115">I241+I242+I243+I244</f>
        <v>0</v>
      </c>
      <c r="J240" s="10">
        <f t="shared" si="115"/>
        <v>0</v>
      </c>
      <c r="K240" s="10">
        <f>K241+K242+K243+K244</f>
        <v>0</v>
      </c>
      <c r="L240" s="10">
        <f t="shared" ref="L240:N240" si="116">L241+L242+L243+L244</f>
        <v>100000</v>
      </c>
      <c r="M240" s="10">
        <f t="shared" si="116"/>
        <v>125000</v>
      </c>
      <c r="N240" s="10">
        <f t="shared" si="116"/>
        <v>80000</v>
      </c>
      <c r="O240" s="117"/>
      <c r="P240" s="120"/>
    </row>
    <row r="241" spans="1:16" x14ac:dyDescent="0.25">
      <c r="A241" s="114"/>
      <c r="B241" s="20" t="s">
        <v>20</v>
      </c>
      <c r="C241" s="13"/>
      <c r="D241" s="13"/>
      <c r="E241" s="13"/>
      <c r="F241" s="11"/>
      <c r="G241" s="13"/>
      <c r="H241" s="10">
        <f>I241+J241+K241+L241</f>
        <v>100000</v>
      </c>
      <c r="I241" s="10">
        <f>I249</f>
        <v>0</v>
      </c>
      <c r="J241" s="10">
        <f t="shared" ref="J241:N241" si="117">J249</f>
        <v>0</v>
      </c>
      <c r="K241" s="10">
        <f t="shared" si="117"/>
        <v>0</v>
      </c>
      <c r="L241" s="10">
        <f t="shared" si="117"/>
        <v>100000</v>
      </c>
      <c r="M241" s="10">
        <f t="shared" si="117"/>
        <v>125000</v>
      </c>
      <c r="N241" s="10">
        <f t="shared" si="117"/>
        <v>80000</v>
      </c>
      <c r="O241" s="117"/>
      <c r="P241" s="120"/>
    </row>
    <row r="242" spans="1:16" ht="22.5" x14ac:dyDescent="0.25">
      <c r="A242" s="114"/>
      <c r="B242" s="20" t="s">
        <v>23</v>
      </c>
      <c r="C242" s="11"/>
      <c r="D242" s="11"/>
      <c r="E242" s="11"/>
      <c r="F242" s="11"/>
      <c r="G242" s="11"/>
      <c r="H242" s="10">
        <f t="shared" ref="H242:H245" si="118">I242+J242+K242+L242</f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17"/>
      <c r="P242" s="120"/>
    </row>
    <row r="243" spans="1:16" x14ac:dyDescent="0.25">
      <c r="A243" s="114"/>
      <c r="B243" s="20" t="s">
        <v>21</v>
      </c>
      <c r="C243" s="5"/>
      <c r="D243" s="5"/>
      <c r="E243" s="5"/>
      <c r="F243" s="5"/>
      <c r="G243" s="5"/>
      <c r="H243" s="10">
        <f t="shared" si="118"/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17"/>
      <c r="P243" s="120"/>
    </row>
    <row r="244" spans="1:16" ht="22.5" x14ac:dyDescent="0.25">
      <c r="A244" s="114"/>
      <c r="B244" s="20" t="s">
        <v>22</v>
      </c>
      <c r="C244" s="5"/>
      <c r="D244" s="5"/>
      <c r="E244" s="5"/>
      <c r="F244" s="5"/>
      <c r="G244" s="5"/>
      <c r="H244" s="10">
        <f t="shared" si="118"/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17"/>
      <c r="P244" s="120"/>
    </row>
    <row r="245" spans="1:16" x14ac:dyDescent="0.25">
      <c r="A245" s="115"/>
      <c r="B245" s="20" t="s">
        <v>112</v>
      </c>
      <c r="C245" s="5"/>
      <c r="D245" s="5"/>
      <c r="E245" s="5"/>
      <c r="F245" s="5"/>
      <c r="G245" s="5"/>
      <c r="H245" s="10">
        <f t="shared" si="118"/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18"/>
      <c r="P245" s="121"/>
    </row>
    <row r="246" spans="1:16" ht="22.5" customHeight="1" x14ac:dyDescent="0.25">
      <c r="A246" s="82" t="s">
        <v>151</v>
      </c>
      <c r="B246" s="45" t="s">
        <v>152</v>
      </c>
      <c r="C246" s="5"/>
      <c r="D246" s="5"/>
      <c r="E246" s="5"/>
      <c r="F246" s="5"/>
      <c r="G246" s="5"/>
      <c r="H246" s="1">
        <f>SUM(I246:L246)</f>
        <v>2</v>
      </c>
      <c r="I246" s="1">
        <v>0</v>
      </c>
      <c r="J246" s="1">
        <v>0</v>
      </c>
      <c r="K246" s="1">
        <v>0</v>
      </c>
      <c r="L246" s="1">
        <v>2</v>
      </c>
      <c r="M246" s="1">
        <v>6</v>
      </c>
      <c r="N246" s="29">
        <v>3</v>
      </c>
      <c r="O246" s="76" t="s">
        <v>36</v>
      </c>
      <c r="P246" s="162" t="s">
        <v>177</v>
      </c>
    </row>
    <row r="247" spans="1:16" ht="20.45" customHeight="1" x14ac:dyDescent="0.25">
      <c r="A247" s="82"/>
      <c r="B247" s="45" t="s">
        <v>17</v>
      </c>
      <c r="C247" s="5"/>
      <c r="D247" s="5"/>
      <c r="E247" s="5"/>
      <c r="F247" s="5"/>
      <c r="G247" s="5"/>
      <c r="H247" s="1">
        <f>H248/H246</f>
        <v>50000</v>
      </c>
      <c r="I247" s="1" t="s">
        <v>18</v>
      </c>
      <c r="J247" s="1" t="s">
        <v>18</v>
      </c>
      <c r="K247" s="1" t="s">
        <v>18</v>
      </c>
      <c r="L247" s="1">
        <f>L248/L246</f>
        <v>50000</v>
      </c>
      <c r="M247" s="1">
        <f>M248/M246</f>
        <v>20833.333333333332</v>
      </c>
      <c r="N247" s="1">
        <f>N248/N246</f>
        <v>26666.666666666668</v>
      </c>
      <c r="O247" s="77"/>
      <c r="P247" s="163"/>
    </row>
    <row r="248" spans="1:16" ht="22.5" x14ac:dyDescent="0.25">
      <c r="A248" s="82"/>
      <c r="B248" s="45" t="s">
        <v>53</v>
      </c>
      <c r="C248" s="5"/>
      <c r="D248" s="5"/>
      <c r="E248" s="5"/>
      <c r="F248" s="5"/>
      <c r="G248" s="5"/>
      <c r="H248" s="1">
        <f>I248+J248+K248+L248</f>
        <v>100000</v>
      </c>
      <c r="I248" s="1">
        <v>0</v>
      </c>
      <c r="J248" s="1">
        <v>0</v>
      </c>
      <c r="K248" s="1">
        <v>0</v>
      </c>
      <c r="L248" s="1">
        <f>L249</f>
        <v>100000</v>
      </c>
      <c r="M248" s="1">
        <f t="shared" ref="M248:N248" si="119">M249</f>
        <v>125000</v>
      </c>
      <c r="N248" s="1">
        <f t="shared" si="119"/>
        <v>80000</v>
      </c>
      <c r="O248" s="77"/>
      <c r="P248" s="163"/>
    </row>
    <row r="249" spans="1:16" x14ac:dyDescent="0.25">
      <c r="A249" s="82"/>
      <c r="B249" s="46" t="s">
        <v>20</v>
      </c>
      <c r="C249" s="13">
        <v>176</v>
      </c>
      <c r="D249" s="13" t="s">
        <v>56</v>
      </c>
      <c r="E249" s="13" t="s">
        <v>55</v>
      </c>
      <c r="F249" s="11" t="s">
        <v>88</v>
      </c>
      <c r="G249" s="13">
        <v>243</v>
      </c>
      <c r="H249" s="1">
        <f>I249+J249+K249+L249</f>
        <v>100000</v>
      </c>
      <c r="I249" s="12">
        <v>0</v>
      </c>
      <c r="J249" s="12">
        <v>0</v>
      </c>
      <c r="K249" s="12">
        <v>0</v>
      </c>
      <c r="L249" s="1">
        <v>100000</v>
      </c>
      <c r="M249" s="1">
        <v>125000</v>
      </c>
      <c r="N249" s="1">
        <v>80000</v>
      </c>
      <c r="O249" s="77"/>
      <c r="P249" s="163"/>
    </row>
    <row r="250" spans="1:16" ht="22.5" x14ac:dyDescent="0.25">
      <c r="A250" s="82"/>
      <c r="B250" s="45" t="s">
        <v>23</v>
      </c>
      <c r="C250" s="13"/>
      <c r="D250" s="13"/>
      <c r="E250" s="13"/>
      <c r="F250" s="13"/>
      <c r="G250" s="13"/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77"/>
      <c r="P250" s="163"/>
    </row>
    <row r="251" spans="1:16" x14ac:dyDescent="0.25">
      <c r="A251" s="82"/>
      <c r="B251" s="45" t="s">
        <v>21</v>
      </c>
      <c r="C251" s="5"/>
      <c r="D251" s="5"/>
      <c r="E251" s="5"/>
      <c r="F251" s="5"/>
      <c r="G251" s="5"/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77"/>
      <c r="P251" s="163"/>
    </row>
    <row r="252" spans="1:16" ht="22.5" x14ac:dyDescent="0.25">
      <c r="A252" s="82"/>
      <c r="B252" s="46" t="s">
        <v>22</v>
      </c>
      <c r="C252" s="14"/>
      <c r="D252" s="14"/>
      <c r="E252" s="14"/>
      <c r="F252" s="14"/>
      <c r="G252" s="14"/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77"/>
      <c r="P252" s="163"/>
    </row>
    <row r="253" spans="1:16" ht="15.75" thickBot="1" x14ac:dyDescent="0.3">
      <c r="A253" s="82"/>
      <c r="B253" s="20" t="s">
        <v>112</v>
      </c>
      <c r="C253" s="5"/>
      <c r="D253" s="5"/>
      <c r="E253" s="5"/>
      <c r="F253" s="5"/>
      <c r="G253" s="5"/>
      <c r="H253" s="12">
        <f t="shared" ref="H253" si="120">I253+J253+K253+L253</f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78"/>
      <c r="P253" s="91"/>
    </row>
    <row r="254" spans="1:16" ht="21" customHeight="1" x14ac:dyDescent="0.25">
      <c r="A254" s="144" t="s">
        <v>66</v>
      </c>
      <c r="B254" s="18" t="s">
        <v>29</v>
      </c>
      <c r="C254" s="67"/>
      <c r="D254" s="67"/>
      <c r="E254" s="67"/>
      <c r="F254" s="67"/>
      <c r="G254" s="67"/>
      <c r="H254" s="19">
        <f>H255+H256+H257+H258</f>
        <v>1164177.5011799999</v>
      </c>
      <c r="I254" s="19">
        <f t="shared" ref="I254:N254" si="121">I255+I256+I257+I258</f>
        <v>16374.35571</v>
      </c>
      <c r="J254" s="19">
        <f t="shared" si="121"/>
        <v>226716.32547000001</v>
      </c>
      <c r="K254" s="19">
        <f t="shared" si="121"/>
        <v>176477.98</v>
      </c>
      <c r="L254" s="19">
        <f t="shared" si="121"/>
        <v>744608.84</v>
      </c>
      <c r="M254" s="19">
        <f t="shared" si="121"/>
        <v>791515.60000000009</v>
      </c>
      <c r="N254" s="19">
        <f t="shared" si="121"/>
        <v>1395623.5</v>
      </c>
      <c r="O254" s="123"/>
      <c r="P254" s="159"/>
    </row>
    <row r="255" spans="1:16" x14ac:dyDescent="0.25">
      <c r="A255" s="145"/>
      <c r="B255" s="48" t="s">
        <v>40</v>
      </c>
      <c r="C255" s="21"/>
      <c r="D255" s="21"/>
      <c r="E255" s="21"/>
      <c r="F255" s="21"/>
      <c r="G255" s="21"/>
      <c r="H255" s="16">
        <f>I255+J255+K255+L255</f>
        <v>856156.46117999998</v>
      </c>
      <c r="I255" s="16">
        <f t="shared" ref="I255:L255" si="122">I104+I241</f>
        <v>8880.0857099999994</v>
      </c>
      <c r="J255" s="16">
        <f t="shared" si="122"/>
        <v>165427.25547</v>
      </c>
      <c r="K255" s="16">
        <f t="shared" si="122"/>
        <v>65476.110000000008</v>
      </c>
      <c r="L255" s="16">
        <f t="shared" si="122"/>
        <v>616373.01</v>
      </c>
      <c r="M255" s="16">
        <f>M104+M241</f>
        <v>612863.60000000009</v>
      </c>
      <c r="N255" s="16">
        <f>N104+N241</f>
        <v>1221173.5</v>
      </c>
      <c r="O255" s="124"/>
      <c r="P255" s="160"/>
    </row>
    <row r="256" spans="1:16" ht="19.899999999999999" customHeight="1" x14ac:dyDescent="0.25">
      <c r="A256" s="145"/>
      <c r="B256" s="48" t="s">
        <v>57</v>
      </c>
      <c r="C256" s="21"/>
      <c r="D256" s="21"/>
      <c r="E256" s="21"/>
      <c r="F256" s="21"/>
      <c r="G256" s="21"/>
      <c r="H256" s="16">
        <f t="shared" ref="H256:N258" si="123">H105+H242</f>
        <v>0</v>
      </c>
      <c r="I256" s="16">
        <f t="shared" si="123"/>
        <v>0</v>
      </c>
      <c r="J256" s="16">
        <f t="shared" si="123"/>
        <v>0</v>
      </c>
      <c r="K256" s="16">
        <f t="shared" si="123"/>
        <v>0</v>
      </c>
      <c r="L256" s="16">
        <f t="shared" si="123"/>
        <v>0</v>
      </c>
      <c r="M256" s="16">
        <f t="shared" ref="M256:N259" si="124">M105+M242</f>
        <v>0</v>
      </c>
      <c r="N256" s="16">
        <f t="shared" si="124"/>
        <v>0</v>
      </c>
      <c r="O256" s="124"/>
      <c r="P256" s="160"/>
    </row>
    <row r="257" spans="1:16" x14ac:dyDescent="0.25">
      <c r="A257" s="145"/>
      <c r="B257" s="48" t="s">
        <v>21</v>
      </c>
      <c r="C257" s="21"/>
      <c r="D257" s="21"/>
      <c r="E257" s="21"/>
      <c r="F257" s="21"/>
      <c r="G257" s="21"/>
      <c r="H257" s="16">
        <f t="shared" si="123"/>
        <v>297819.03999999998</v>
      </c>
      <c r="I257" s="16">
        <f t="shared" si="123"/>
        <v>7494.27</v>
      </c>
      <c r="J257" s="16">
        <f t="shared" si="123"/>
        <v>61289.07</v>
      </c>
      <c r="K257" s="16">
        <f t="shared" si="123"/>
        <v>100799.87</v>
      </c>
      <c r="L257" s="16">
        <f t="shared" si="123"/>
        <v>128235.83</v>
      </c>
      <c r="M257" s="16">
        <f t="shared" si="123"/>
        <v>170000</v>
      </c>
      <c r="N257" s="16">
        <f t="shared" si="123"/>
        <v>170000</v>
      </c>
      <c r="O257" s="124"/>
      <c r="P257" s="160"/>
    </row>
    <row r="258" spans="1:16" ht="21" x14ac:dyDescent="0.25">
      <c r="A258" s="145"/>
      <c r="B258" s="48" t="s">
        <v>22</v>
      </c>
      <c r="C258" s="21"/>
      <c r="D258" s="21"/>
      <c r="E258" s="21"/>
      <c r="F258" s="21"/>
      <c r="G258" s="21"/>
      <c r="H258" s="16">
        <f t="shared" si="123"/>
        <v>10202</v>
      </c>
      <c r="I258" s="16">
        <f t="shared" si="123"/>
        <v>0</v>
      </c>
      <c r="J258" s="16">
        <f t="shared" si="123"/>
        <v>0</v>
      </c>
      <c r="K258" s="16">
        <f t="shared" si="123"/>
        <v>10202</v>
      </c>
      <c r="L258" s="16">
        <f t="shared" si="123"/>
        <v>0</v>
      </c>
      <c r="M258" s="16">
        <f t="shared" si="124"/>
        <v>8652</v>
      </c>
      <c r="N258" s="16">
        <f t="shared" si="124"/>
        <v>4450</v>
      </c>
      <c r="O258" s="124"/>
      <c r="P258" s="160"/>
    </row>
    <row r="259" spans="1:16" ht="21.75" thickBot="1" x14ac:dyDescent="0.3">
      <c r="A259" s="146"/>
      <c r="B259" s="68" t="s">
        <v>112</v>
      </c>
      <c r="C259" s="69"/>
      <c r="D259" s="69"/>
      <c r="E259" s="69"/>
      <c r="F259" s="69"/>
      <c r="G259" s="69"/>
      <c r="H259" s="70">
        <f t="shared" ref="H259" si="125">I259+J259+K259+L259</f>
        <v>0</v>
      </c>
      <c r="I259" s="70">
        <v>0</v>
      </c>
      <c r="J259" s="70">
        <v>0</v>
      </c>
      <c r="K259" s="70">
        <v>0</v>
      </c>
      <c r="L259" s="70">
        <v>0</v>
      </c>
      <c r="M259" s="16">
        <f t="shared" si="124"/>
        <v>0</v>
      </c>
      <c r="N259" s="16">
        <f t="shared" si="124"/>
        <v>0</v>
      </c>
      <c r="O259" s="125"/>
      <c r="P259" s="161"/>
    </row>
    <row r="260" spans="1:16" ht="13.9" customHeight="1" x14ac:dyDescent="0.25">
      <c r="A260" s="91" t="s">
        <v>62</v>
      </c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3"/>
    </row>
    <row r="261" spans="1:16" ht="22.5" customHeight="1" x14ac:dyDescent="0.25">
      <c r="A261" s="76" t="s">
        <v>38</v>
      </c>
      <c r="B261" s="45" t="s">
        <v>39</v>
      </c>
      <c r="C261" s="22"/>
      <c r="D261" s="22"/>
      <c r="E261" s="22"/>
      <c r="F261" s="22"/>
      <c r="G261" s="22"/>
      <c r="H261" s="13">
        <v>530</v>
      </c>
      <c r="I261" s="13">
        <v>132</v>
      </c>
      <c r="J261" s="13">
        <v>132</v>
      </c>
      <c r="K261" s="13">
        <v>133</v>
      </c>
      <c r="L261" s="13">
        <v>133</v>
      </c>
      <c r="M261" s="13">
        <v>530</v>
      </c>
      <c r="N261" s="13">
        <v>530</v>
      </c>
      <c r="O261" s="76" t="s">
        <v>80</v>
      </c>
      <c r="P261" s="76" t="s">
        <v>108</v>
      </c>
    </row>
    <row r="262" spans="1:16" ht="21" customHeight="1" x14ac:dyDescent="0.25">
      <c r="A262" s="77"/>
      <c r="B262" s="45" t="s">
        <v>17</v>
      </c>
      <c r="C262" s="22"/>
      <c r="D262" s="22"/>
      <c r="E262" s="22"/>
      <c r="F262" s="22"/>
      <c r="G262" s="22"/>
      <c r="H262" s="10">
        <f t="shared" ref="H262:H271" si="126">I262+J262+K262+L262</f>
        <v>0</v>
      </c>
      <c r="I262" s="10">
        <f t="shared" ref="I262:I271" si="127">J262+K262+L262+M262</f>
        <v>0</v>
      </c>
      <c r="J262" s="10">
        <f t="shared" ref="J262:J271" si="128">K262+L262+M262+N262</f>
        <v>0</v>
      </c>
      <c r="K262" s="10">
        <f t="shared" ref="K262:K271" si="129">L262+M262+N262+O262</f>
        <v>0</v>
      </c>
      <c r="L262" s="10">
        <f t="shared" ref="L262:L271" si="130">M262+N262+O262+P262</f>
        <v>0</v>
      </c>
      <c r="M262" s="10">
        <f t="shared" ref="M262:N267" si="131">N262+O262+P262+Q262</f>
        <v>0</v>
      </c>
      <c r="N262" s="10">
        <f t="shared" si="131"/>
        <v>0</v>
      </c>
      <c r="O262" s="77"/>
      <c r="P262" s="77"/>
    </row>
    <row r="263" spans="1:16" ht="31.15" customHeight="1" x14ac:dyDescent="0.25">
      <c r="A263" s="77"/>
      <c r="B263" s="45" t="s">
        <v>53</v>
      </c>
      <c r="C263" s="22"/>
      <c r="D263" s="22"/>
      <c r="E263" s="22"/>
      <c r="F263" s="22"/>
      <c r="G263" s="22"/>
      <c r="H263" s="10">
        <f t="shared" si="126"/>
        <v>0</v>
      </c>
      <c r="I263" s="10">
        <f t="shared" si="127"/>
        <v>0</v>
      </c>
      <c r="J263" s="10">
        <f t="shared" si="128"/>
        <v>0</v>
      </c>
      <c r="K263" s="10">
        <f t="shared" si="129"/>
        <v>0</v>
      </c>
      <c r="L263" s="10">
        <f t="shared" si="130"/>
        <v>0</v>
      </c>
      <c r="M263" s="10">
        <f t="shared" si="131"/>
        <v>0</v>
      </c>
      <c r="N263" s="10">
        <f t="shared" si="131"/>
        <v>0</v>
      </c>
      <c r="O263" s="77"/>
      <c r="P263" s="77"/>
    </row>
    <row r="264" spans="1:16" ht="21" customHeight="1" x14ac:dyDescent="0.25">
      <c r="A264" s="77"/>
      <c r="B264" s="45" t="s">
        <v>20</v>
      </c>
      <c r="C264" s="22"/>
      <c r="D264" s="22"/>
      <c r="E264" s="22"/>
      <c r="F264" s="22"/>
      <c r="G264" s="22"/>
      <c r="H264" s="10">
        <f t="shared" si="126"/>
        <v>0</v>
      </c>
      <c r="I264" s="10">
        <f t="shared" si="127"/>
        <v>0</v>
      </c>
      <c r="J264" s="10">
        <f t="shared" si="128"/>
        <v>0</v>
      </c>
      <c r="K264" s="10">
        <f t="shared" si="129"/>
        <v>0</v>
      </c>
      <c r="L264" s="10">
        <f t="shared" si="130"/>
        <v>0</v>
      </c>
      <c r="M264" s="10">
        <f t="shared" si="131"/>
        <v>0</v>
      </c>
      <c r="N264" s="10">
        <f t="shared" si="131"/>
        <v>0</v>
      </c>
      <c r="O264" s="77"/>
      <c r="P264" s="77"/>
    </row>
    <row r="265" spans="1:16" ht="22.5" x14ac:dyDescent="0.25">
      <c r="A265" s="77"/>
      <c r="B265" s="45" t="s">
        <v>23</v>
      </c>
      <c r="C265" s="22"/>
      <c r="D265" s="22"/>
      <c r="E265" s="22"/>
      <c r="F265" s="22"/>
      <c r="G265" s="22"/>
      <c r="H265" s="10">
        <f t="shared" si="126"/>
        <v>0</v>
      </c>
      <c r="I265" s="10">
        <f t="shared" si="127"/>
        <v>0</v>
      </c>
      <c r="J265" s="10">
        <f t="shared" si="128"/>
        <v>0</v>
      </c>
      <c r="K265" s="10">
        <f t="shared" si="129"/>
        <v>0</v>
      </c>
      <c r="L265" s="10">
        <f t="shared" si="130"/>
        <v>0</v>
      </c>
      <c r="M265" s="10">
        <f t="shared" si="131"/>
        <v>0</v>
      </c>
      <c r="N265" s="10">
        <f t="shared" si="131"/>
        <v>0</v>
      </c>
      <c r="O265" s="77"/>
      <c r="P265" s="77"/>
    </row>
    <row r="266" spans="1:16" ht="21" customHeight="1" x14ac:dyDescent="0.25">
      <c r="A266" s="77"/>
      <c r="B266" s="45" t="s">
        <v>21</v>
      </c>
      <c r="C266" s="22"/>
      <c r="D266" s="22"/>
      <c r="E266" s="22"/>
      <c r="F266" s="22"/>
      <c r="G266" s="22"/>
      <c r="H266" s="10">
        <f t="shared" si="126"/>
        <v>0</v>
      </c>
      <c r="I266" s="10">
        <f t="shared" si="127"/>
        <v>0</v>
      </c>
      <c r="J266" s="10">
        <f t="shared" si="128"/>
        <v>0</v>
      </c>
      <c r="K266" s="10">
        <f t="shared" si="129"/>
        <v>0</v>
      </c>
      <c r="L266" s="10">
        <f t="shared" si="130"/>
        <v>0</v>
      </c>
      <c r="M266" s="10">
        <f t="shared" si="131"/>
        <v>0</v>
      </c>
      <c r="N266" s="10">
        <f t="shared" si="131"/>
        <v>0</v>
      </c>
      <c r="O266" s="77"/>
      <c r="P266" s="77"/>
    </row>
    <row r="267" spans="1:16" ht="31.15" customHeight="1" x14ac:dyDescent="0.25">
      <c r="A267" s="77"/>
      <c r="B267" s="45" t="s">
        <v>22</v>
      </c>
      <c r="C267" s="22"/>
      <c r="D267" s="22"/>
      <c r="E267" s="22"/>
      <c r="F267" s="22"/>
      <c r="G267" s="22"/>
      <c r="H267" s="10">
        <f t="shared" si="126"/>
        <v>0</v>
      </c>
      <c r="I267" s="10">
        <f t="shared" si="127"/>
        <v>0</v>
      </c>
      <c r="J267" s="10">
        <f t="shared" si="128"/>
        <v>0</v>
      </c>
      <c r="K267" s="10">
        <f t="shared" si="129"/>
        <v>0</v>
      </c>
      <c r="L267" s="10">
        <f t="shared" si="130"/>
        <v>0</v>
      </c>
      <c r="M267" s="10">
        <f t="shared" si="131"/>
        <v>0</v>
      </c>
      <c r="N267" s="10">
        <f t="shared" si="131"/>
        <v>0</v>
      </c>
      <c r="O267" s="77"/>
      <c r="P267" s="77"/>
    </row>
    <row r="268" spans="1:16" x14ac:dyDescent="0.25">
      <c r="A268" s="78"/>
      <c r="B268" s="20" t="s">
        <v>112</v>
      </c>
      <c r="C268" s="5"/>
      <c r="D268" s="5"/>
      <c r="E268" s="5"/>
      <c r="F268" s="5"/>
      <c r="G268" s="5"/>
      <c r="H268" s="10">
        <f t="shared" si="126"/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78"/>
      <c r="P268" s="78"/>
    </row>
    <row r="269" spans="1:16" ht="21" customHeight="1" x14ac:dyDescent="0.25">
      <c r="A269" s="76" t="s">
        <v>65</v>
      </c>
      <c r="B269" s="45" t="s">
        <v>29</v>
      </c>
      <c r="C269" s="22"/>
      <c r="D269" s="22"/>
      <c r="E269" s="22"/>
      <c r="F269" s="22"/>
      <c r="G269" s="22"/>
      <c r="H269" s="10">
        <f t="shared" si="126"/>
        <v>0</v>
      </c>
      <c r="I269" s="10">
        <f t="shared" si="127"/>
        <v>0</v>
      </c>
      <c r="J269" s="10">
        <f t="shared" si="128"/>
        <v>0</v>
      </c>
      <c r="K269" s="10">
        <f t="shared" si="129"/>
        <v>0</v>
      </c>
      <c r="L269" s="10">
        <f t="shared" si="130"/>
        <v>0</v>
      </c>
      <c r="M269" s="10">
        <f t="shared" ref="M269:N273" si="132">N269+O269+P269+Q269</f>
        <v>0</v>
      </c>
      <c r="N269" s="10">
        <f t="shared" si="132"/>
        <v>0</v>
      </c>
      <c r="O269" s="149"/>
      <c r="P269" s="149"/>
    </row>
    <row r="270" spans="1:16" x14ac:dyDescent="0.25">
      <c r="A270" s="77"/>
      <c r="B270" s="45" t="s">
        <v>40</v>
      </c>
      <c r="C270" s="22"/>
      <c r="D270" s="22"/>
      <c r="E270" s="22"/>
      <c r="F270" s="22"/>
      <c r="G270" s="22"/>
      <c r="H270" s="10">
        <f t="shared" si="126"/>
        <v>0</v>
      </c>
      <c r="I270" s="10">
        <f t="shared" si="127"/>
        <v>0</v>
      </c>
      <c r="J270" s="10">
        <f t="shared" si="128"/>
        <v>0</v>
      </c>
      <c r="K270" s="10">
        <f t="shared" si="129"/>
        <v>0</v>
      </c>
      <c r="L270" s="10">
        <f t="shared" si="130"/>
        <v>0</v>
      </c>
      <c r="M270" s="10">
        <f t="shared" si="132"/>
        <v>0</v>
      </c>
      <c r="N270" s="10">
        <f t="shared" si="132"/>
        <v>0</v>
      </c>
      <c r="O270" s="150"/>
      <c r="P270" s="150"/>
    </row>
    <row r="271" spans="1:16" ht="22.5" x14ac:dyDescent="0.25">
      <c r="A271" s="77"/>
      <c r="B271" s="45" t="s">
        <v>23</v>
      </c>
      <c r="C271" s="22"/>
      <c r="D271" s="22"/>
      <c r="E271" s="22"/>
      <c r="F271" s="22"/>
      <c r="G271" s="22"/>
      <c r="H271" s="10">
        <f t="shared" si="126"/>
        <v>0</v>
      </c>
      <c r="I271" s="10">
        <f t="shared" si="127"/>
        <v>0</v>
      </c>
      <c r="J271" s="10">
        <f t="shared" si="128"/>
        <v>0</v>
      </c>
      <c r="K271" s="10">
        <f t="shared" si="129"/>
        <v>0</v>
      </c>
      <c r="L271" s="10">
        <f t="shared" si="130"/>
        <v>0</v>
      </c>
      <c r="M271" s="10">
        <f t="shared" si="132"/>
        <v>0</v>
      </c>
      <c r="N271" s="10">
        <f t="shared" si="132"/>
        <v>0</v>
      </c>
      <c r="O271" s="150"/>
      <c r="P271" s="150"/>
    </row>
    <row r="272" spans="1:16" x14ac:dyDescent="0.25">
      <c r="A272" s="77"/>
      <c r="B272" s="45" t="s">
        <v>21</v>
      </c>
      <c r="C272" s="22"/>
      <c r="D272" s="22"/>
      <c r="E272" s="22"/>
      <c r="F272" s="22"/>
      <c r="G272" s="22"/>
      <c r="H272" s="10">
        <f t="shared" ref="H272:H274" si="133">I272+J272+K272+L272</f>
        <v>0</v>
      </c>
      <c r="I272" s="10">
        <f t="shared" ref="I272:I273" si="134">J272+K272+L272+M272</f>
        <v>0</v>
      </c>
      <c r="J272" s="10">
        <f t="shared" ref="J272:J273" si="135">K272+L272+M272+N272</f>
        <v>0</v>
      </c>
      <c r="K272" s="10">
        <f t="shared" ref="K272:K273" si="136">L272+M272+N272+O272</f>
        <v>0</v>
      </c>
      <c r="L272" s="10">
        <f t="shared" ref="L272:L273" si="137">M272+N272+O272+P272</f>
        <v>0</v>
      </c>
      <c r="M272" s="10">
        <f t="shared" si="132"/>
        <v>0</v>
      </c>
      <c r="N272" s="10">
        <f t="shared" si="132"/>
        <v>0</v>
      </c>
      <c r="O272" s="150"/>
      <c r="P272" s="150"/>
    </row>
    <row r="273" spans="1:16" ht="22.5" x14ac:dyDescent="0.25">
      <c r="A273" s="77"/>
      <c r="B273" s="45" t="s">
        <v>22</v>
      </c>
      <c r="C273" s="22"/>
      <c r="D273" s="22"/>
      <c r="E273" s="22"/>
      <c r="F273" s="22"/>
      <c r="G273" s="22"/>
      <c r="H273" s="10">
        <f t="shared" si="133"/>
        <v>0</v>
      </c>
      <c r="I273" s="10">
        <f t="shared" si="134"/>
        <v>0</v>
      </c>
      <c r="J273" s="10">
        <f t="shared" si="135"/>
        <v>0</v>
      </c>
      <c r="K273" s="10">
        <f t="shared" si="136"/>
        <v>0</v>
      </c>
      <c r="L273" s="10">
        <f t="shared" si="137"/>
        <v>0</v>
      </c>
      <c r="M273" s="10">
        <f t="shared" si="132"/>
        <v>0</v>
      </c>
      <c r="N273" s="10">
        <f t="shared" si="132"/>
        <v>0</v>
      </c>
      <c r="O273" s="150"/>
      <c r="P273" s="150"/>
    </row>
    <row r="274" spans="1:16" x14ac:dyDescent="0.25">
      <c r="A274" s="78"/>
      <c r="B274" s="20" t="s">
        <v>112</v>
      </c>
      <c r="C274" s="5"/>
      <c r="D274" s="5"/>
      <c r="E274" s="5"/>
      <c r="F274" s="5"/>
      <c r="G274" s="5"/>
      <c r="H274" s="10">
        <f t="shared" si="133"/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51"/>
      <c r="P274" s="151"/>
    </row>
    <row r="275" spans="1:16" ht="15" customHeight="1" x14ac:dyDescent="0.25">
      <c r="A275" s="76" t="s">
        <v>41</v>
      </c>
      <c r="B275" s="45" t="s">
        <v>29</v>
      </c>
      <c r="C275" s="22"/>
      <c r="D275" s="22"/>
      <c r="E275" s="22"/>
      <c r="F275" s="22"/>
      <c r="G275" s="22"/>
      <c r="H275" s="1">
        <f t="shared" ref="H275" si="138">I275+J275+K275+L275</f>
        <v>1271882.6011799998</v>
      </c>
      <c r="I275" s="1">
        <f>I276+I277+I278+I279</f>
        <v>25769.953709999998</v>
      </c>
      <c r="J275" s="1">
        <f t="shared" ref="J275:N275" si="139">J276+J277+J278+J279</f>
        <v>241739.57747000002</v>
      </c>
      <c r="K275" s="1">
        <f t="shared" si="139"/>
        <v>207912.41500000001</v>
      </c>
      <c r="L275" s="1">
        <f t="shared" si="139"/>
        <v>796460.65499999991</v>
      </c>
      <c r="M275" s="1">
        <f t="shared" si="139"/>
        <v>878550.70000000007</v>
      </c>
      <c r="N275" s="1">
        <f t="shared" si="139"/>
        <v>1482658.6</v>
      </c>
      <c r="O275" s="152"/>
      <c r="P275" s="149"/>
    </row>
    <row r="276" spans="1:16" x14ac:dyDescent="0.25">
      <c r="A276" s="77"/>
      <c r="B276" s="45" t="s">
        <v>20</v>
      </c>
      <c r="C276" s="22"/>
      <c r="D276" s="22"/>
      <c r="E276" s="22"/>
      <c r="F276" s="22"/>
      <c r="G276" s="22"/>
      <c r="H276" s="1">
        <f>I276+J276+K276+L276</f>
        <v>963861.56117999996</v>
      </c>
      <c r="I276" s="1">
        <f t="shared" ref="I276:N279" si="140">I270+I255+I95</f>
        <v>18275.683709999998</v>
      </c>
      <c r="J276" s="1">
        <f t="shared" si="140"/>
        <v>180450.50747000001</v>
      </c>
      <c r="K276" s="1">
        <f t="shared" si="140"/>
        <v>96910.545000000013</v>
      </c>
      <c r="L276" s="1">
        <f t="shared" si="140"/>
        <v>668224.82499999995</v>
      </c>
      <c r="M276" s="1">
        <f t="shared" si="140"/>
        <v>699898.70000000007</v>
      </c>
      <c r="N276" s="1">
        <f t="shared" si="140"/>
        <v>1308208.6000000001</v>
      </c>
      <c r="O276" s="153"/>
      <c r="P276" s="150"/>
    </row>
    <row r="277" spans="1:16" ht="22.5" x14ac:dyDescent="0.25">
      <c r="A277" s="77"/>
      <c r="B277" s="45" t="s">
        <v>23</v>
      </c>
      <c r="C277" s="22"/>
      <c r="D277" s="22"/>
      <c r="E277" s="22"/>
      <c r="F277" s="22"/>
      <c r="G277" s="22"/>
      <c r="H277" s="1">
        <f>I277+J277+K277+L277</f>
        <v>0</v>
      </c>
      <c r="I277" s="1">
        <f t="shared" si="140"/>
        <v>0</v>
      </c>
      <c r="J277" s="1">
        <f t="shared" si="140"/>
        <v>0</v>
      </c>
      <c r="K277" s="1">
        <f t="shared" si="140"/>
        <v>0</v>
      </c>
      <c r="L277" s="1">
        <f t="shared" si="140"/>
        <v>0</v>
      </c>
      <c r="M277" s="1">
        <f t="shared" si="140"/>
        <v>0</v>
      </c>
      <c r="N277" s="1">
        <f t="shared" si="140"/>
        <v>0</v>
      </c>
      <c r="O277" s="153"/>
      <c r="P277" s="150"/>
    </row>
    <row r="278" spans="1:16" x14ac:dyDescent="0.25">
      <c r="A278" s="77"/>
      <c r="B278" s="45" t="s">
        <v>21</v>
      </c>
      <c r="C278" s="22"/>
      <c r="D278" s="22"/>
      <c r="E278" s="22"/>
      <c r="F278" s="22"/>
      <c r="G278" s="22"/>
      <c r="H278" s="1">
        <f>I278+J278+K278+L278</f>
        <v>297819.03999999998</v>
      </c>
      <c r="I278" s="1">
        <f t="shared" si="140"/>
        <v>7494.27</v>
      </c>
      <c r="J278" s="1">
        <f t="shared" si="140"/>
        <v>61289.07</v>
      </c>
      <c r="K278" s="1">
        <f t="shared" si="140"/>
        <v>100799.87</v>
      </c>
      <c r="L278" s="1">
        <f t="shared" si="140"/>
        <v>128235.83</v>
      </c>
      <c r="M278" s="1">
        <f t="shared" si="140"/>
        <v>170000</v>
      </c>
      <c r="N278" s="1">
        <f t="shared" si="140"/>
        <v>170000</v>
      </c>
      <c r="O278" s="153"/>
      <c r="P278" s="150"/>
    </row>
    <row r="279" spans="1:16" ht="22.5" x14ac:dyDescent="0.25">
      <c r="A279" s="77"/>
      <c r="B279" s="45" t="s">
        <v>22</v>
      </c>
      <c r="C279" s="22"/>
      <c r="D279" s="22"/>
      <c r="E279" s="22"/>
      <c r="F279" s="22"/>
      <c r="G279" s="22"/>
      <c r="H279" s="1">
        <f>I279+J279+K279+L279</f>
        <v>10202</v>
      </c>
      <c r="I279" s="1">
        <f t="shared" si="140"/>
        <v>0</v>
      </c>
      <c r="J279" s="1">
        <f t="shared" si="140"/>
        <v>0</v>
      </c>
      <c r="K279" s="1">
        <f t="shared" si="140"/>
        <v>10202</v>
      </c>
      <c r="L279" s="1">
        <f t="shared" si="140"/>
        <v>0</v>
      </c>
      <c r="M279" s="1">
        <f t="shared" si="140"/>
        <v>8652</v>
      </c>
      <c r="N279" s="1">
        <f t="shared" si="140"/>
        <v>4450</v>
      </c>
      <c r="O279" s="153"/>
      <c r="P279" s="150"/>
    </row>
    <row r="280" spans="1:16" x14ac:dyDescent="0.25">
      <c r="A280" s="78"/>
      <c r="B280" s="20" t="s">
        <v>112</v>
      </c>
      <c r="C280" s="5"/>
      <c r="D280" s="5"/>
      <c r="E280" s="5"/>
      <c r="F280" s="5"/>
      <c r="G280" s="5"/>
      <c r="H280" s="10">
        <f t="shared" ref="H280" si="141">I280+J280+K280+L280</f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54"/>
      <c r="P280" s="151"/>
    </row>
    <row r="281" spans="1:16" ht="20.45" customHeight="1" x14ac:dyDescent="0.25">
      <c r="A281" s="84" t="s">
        <v>63</v>
      </c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6"/>
    </row>
    <row r="282" spans="1:16" ht="13.9" customHeight="1" x14ac:dyDescent="0.25">
      <c r="A282" s="84" t="s">
        <v>64</v>
      </c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6"/>
    </row>
    <row r="283" spans="1:16" ht="33.75" customHeight="1" x14ac:dyDescent="0.25">
      <c r="A283" s="76" t="s">
        <v>42</v>
      </c>
      <c r="B283" s="45" t="s">
        <v>24</v>
      </c>
      <c r="C283" s="22"/>
      <c r="D283" s="22"/>
      <c r="E283" s="22"/>
      <c r="F283" s="22"/>
      <c r="G283" s="22"/>
      <c r="H283" s="71"/>
      <c r="I283" s="31"/>
      <c r="J283" s="31"/>
      <c r="K283" s="72"/>
      <c r="L283" s="72"/>
      <c r="M283" s="31"/>
      <c r="N283" s="31"/>
      <c r="O283" s="76" t="s">
        <v>91</v>
      </c>
      <c r="P283" s="76" t="s">
        <v>122</v>
      </c>
    </row>
    <row r="284" spans="1:16" x14ac:dyDescent="0.25">
      <c r="A284" s="77"/>
      <c r="B284" s="45" t="s">
        <v>17</v>
      </c>
      <c r="C284" s="22"/>
      <c r="D284" s="22"/>
      <c r="E284" s="22"/>
      <c r="F284" s="22"/>
      <c r="G284" s="22"/>
      <c r="H284" s="13"/>
      <c r="I284" s="1" t="s">
        <v>18</v>
      </c>
      <c r="J284" s="1" t="s">
        <v>18</v>
      </c>
      <c r="K284" s="1" t="s">
        <v>18</v>
      </c>
      <c r="L284" s="1" t="s">
        <v>18</v>
      </c>
      <c r="M284" s="1"/>
      <c r="N284" s="1"/>
      <c r="O284" s="77"/>
      <c r="P284" s="77"/>
    </row>
    <row r="285" spans="1:16" ht="22.5" x14ac:dyDescent="0.25">
      <c r="A285" s="77"/>
      <c r="B285" s="45" t="s">
        <v>53</v>
      </c>
      <c r="C285" s="22"/>
      <c r="D285" s="22"/>
      <c r="E285" s="22"/>
      <c r="F285" s="22"/>
      <c r="G285" s="22"/>
      <c r="H285" s="1">
        <f>I285+J285+K285+L285</f>
        <v>0</v>
      </c>
      <c r="I285" s="1">
        <f t="shared" ref="I285:L285" si="142">I286+I287+I288+I289</f>
        <v>0</v>
      </c>
      <c r="J285" s="1">
        <f t="shared" si="142"/>
        <v>0</v>
      </c>
      <c r="K285" s="1">
        <f>SUM(K286:K290)</f>
        <v>0</v>
      </c>
      <c r="L285" s="1">
        <f t="shared" si="142"/>
        <v>0</v>
      </c>
      <c r="M285" s="1">
        <f>M286+M287+M288+M289</f>
        <v>0</v>
      </c>
      <c r="N285" s="1">
        <f>N286+N287+N288+N289</f>
        <v>0</v>
      </c>
      <c r="O285" s="77"/>
      <c r="P285" s="77"/>
    </row>
    <row r="286" spans="1:16" x14ac:dyDescent="0.25">
      <c r="A286" s="77"/>
      <c r="B286" s="45" t="s">
        <v>20</v>
      </c>
      <c r="C286" s="22"/>
      <c r="D286" s="22"/>
      <c r="E286" s="22"/>
      <c r="F286" s="22"/>
      <c r="G286" s="22"/>
      <c r="H286" s="1">
        <f t="shared" ref="H286:H290" si="143">I286+J286+K286+L286</f>
        <v>0</v>
      </c>
      <c r="I286" s="1">
        <f>I294+I302+I310</f>
        <v>0</v>
      </c>
      <c r="J286" s="1">
        <f t="shared" ref="J286:L286" si="144">J294+J302+J310</f>
        <v>0</v>
      </c>
      <c r="K286" s="1">
        <f t="shared" si="144"/>
        <v>0</v>
      </c>
      <c r="L286" s="1">
        <f t="shared" si="144"/>
        <v>0</v>
      </c>
      <c r="M286" s="1">
        <v>0</v>
      </c>
      <c r="N286" s="1">
        <f t="shared" ref="N286" si="145">N294</f>
        <v>0</v>
      </c>
      <c r="O286" s="77"/>
      <c r="P286" s="77"/>
    </row>
    <row r="287" spans="1:16" ht="22.5" x14ac:dyDescent="0.25">
      <c r="A287" s="77"/>
      <c r="B287" s="45" t="s">
        <v>23</v>
      </c>
      <c r="C287" s="22"/>
      <c r="D287" s="22"/>
      <c r="E287" s="22"/>
      <c r="F287" s="22"/>
      <c r="G287" s="22"/>
      <c r="H287" s="1">
        <f t="shared" si="143"/>
        <v>0</v>
      </c>
      <c r="I287" s="1">
        <f>I303+I311+I295</f>
        <v>0</v>
      </c>
      <c r="J287" s="1">
        <f t="shared" ref="J287:L287" si="146">J303+J311+J295</f>
        <v>0</v>
      </c>
      <c r="K287" s="1">
        <f t="shared" si="146"/>
        <v>0</v>
      </c>
      <c r="L287" s="1">
        <f t="shared" si="146"/>
        <v>0</v>
      </c>
      <c r="M287" s="1">
        <v>0</v>
      </c>
      <c r="N287" s="1">
        <f t="shared" ref="N287" si="147">N295</f>
        <v>0</v>
      </c>
      <c r="O287" s="77"/>
      <c r="P287" s="77"/>
    </row>
    <row r="288" spans="1:16" x14ac:dyDescent="0.25">
      <c r="A288" s="77"/>
      <c r="B288" s="45" t="s">
        <v>21</v>
      </c>
      <c r="C288" s="22"/>
      <c r="D288" s="22"/>
      <c r="E288" s="22"/>
      <c r="F288" s="22"/>
      <c r="G288" s="22"/>
      <c r="H288" s="1">
        <f t="shared" si="143"/>
        <v>0</v>
      </c>
      <c r="I288" s="1">
        <f>I296+I304+I312</f>
        <v>0</v>
      </c>
      <c r="J288" s="1">
        <f t="shared" ref="J288:L288" si="148">J296+J304+J312</f>
        <v>0</v>
      </c>
      <c r="K288" s="1">
        <f t="shared" si="148"/>
        <v>0</v>
      </c>
      <c r="L288" s="1">
        <f t="shared" si="148"/>
        <v>0</v>
      </c>
      <c r="M288" s="1">
        <v>0</v>
      </c>
      <c r="N288" s="1">
        <f t="shared" ref="N288" si="149">N296</f>
        <v>0</v>
      </c>
      <c r="O288" s="77"/>
      <c r="P288" s="77"/>
    </row>
    <row r="289" spans="1:16" ht="22.5" x14ac:dyDescent="0.25">
      <c r="A289" s="77"/>
      <c r="B289" s="45" t="s">
        <v>22</v>
      </c>
      <c r="C289" s="22"/>
      <c r="D289" s="22"/>
      <c r="E289" s="22"/>
      <c r="F289" s="22"/>
      <c r="G289" s="22"/>
      <c r="H289" s="1">
        <f t="shared" si="143"/>
        <v>0</v>
      </c>
      <c r="I289" s="1">
        <f>I297+I305+I313</f>
        <v>0</v>
      </c>
      <c r="J289" s="1">
        <f t="shared" ref="J289:L289" si="150">J297+J305+J313</f>
        <v>0</v>
      </c>
      <c r="K289" s="1">
        <f t="shared" si="150"/>
        <v>0</v>
      </c>
      <c r="L289" s="1">
        <f t="shared" si="150"/>
        <v>0</v>
      </c>
      <c r="M289" s="1">
        <f t="shared" ref="M289:N289" si="151">M297</f>
        <v>0</v>
      </c>
      <c r="N289" s="1">
        <f t="shared" si="151"/>
        <v>0</v>
      </c>
      <c r="O289" s="77"/>
      <c r="P289" s="77"/>
    </row>
    <row r="290" spans="1:16" x14ac:dyDescent="0.25">
      <c r="A290" s="78"/>
      <c r="B290" s="20" t="s">
        <v>112</v>
      </c>
      <c r="C290" s="5"/>
      <c r="D290" s="5"/>
      <c r="E290" s="5"/>
      <c r="F290" s="5"/>
      <c r="G290" s="5"/>
      <c r="H290" s="1">
        <f t="shared" si="143"/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78"/>
      <c r="P290" s="78"/>
    </row>
    <row r="291" spans="1:16" ht="22.5" x14ac:dyDescent="0.25">
      <c r="A291" s="76" t="s">
        <v>141</v>
      </c>
      <c r="B291" s="45" t="s">
        <v>43</v>
      </c>
      <c r="C291" s="22"/>
      <c r="D291" s="22"/>
      <c r="E291" s="22"/>
      <c r="F291" s="22"/>
      <c r="G291" s="22"/>
      <c r="H291" s="1">
        <f>-SUM(I291:L291)</f>
        <v>0</v>
      </c>
      <c r="I291" s="64">
        <v>0</v>
      </c>
      <c r="J291" s="73">
        <v>0</v>
      </c>
      <c r="K291" s="12">
        <v>0</v>
      </c>
      <c r="L291" s="64">
        <v>0</v>
      </c>
      <c r="M291" s="1">
        <v>0</v>
      </c>
      <c r="N291" s="1">
        <v>1</v>
      </c>
      <c r="O291" s="76" t="s">
        <v>142</v>
      </c>
      <c r="P291" s="76" t="s">
        <v>143</v>
      </c>
    </row>
    <row r="292" spans="1:16" ht="14.25" customHeight="1" x14ac:dyDescent="0.25">
      <c r="A292" s="77"/>
      <c r="B292" s="45" t="s">
        <v>17</v>
      </c>
      <c r="C292" s="22"/>
      <c r="D292" s="22"/>
      <c r="E292" s="22"/>
      <c r="F292" s="22"/>
      <c r="G292" s="22"/>
      <c r="H292" s="54" t="s">
        <v>46</v>
      </c>
      <c r="I292" s="1" t="s">
        <v>18</v>
      </c>
      <c r="J292" s="1" t="s">
        <v>18</v>
      </c>
      <c r="K292" s="1" t="s">
        <v>18</v>
      </c>
      <c r="L292" s="1" t="s">
        <v>18</v>
      </c>
      <c r="M292" s="1">
        <v>0</v>
      </c>
      <c r="N292" s="1">
        <v>0</v>
      </c>
      <c r="O292" s="77"/>
      <c r="P292" s="77"/>
    </row>
    <row r="293" spans="1:16" ht="22.5" x14ac:dyDescent="0.25">
      <c r="A293" s="77"/>
      <c r="B293" s="45" t="s">
        <v>53</v>
      </c>
      <c r="C293" s="22"/>
      <c r="D293" s="22"/>
      <c r="E293" s="22"/>
      <c r="F293" s="22"/>
      <c r="G293" s="22"/>
      <c r="H293" s="1">
        <f t="shared" ref="H293:L293" si="152">H294+H295+H296+H297</f>
        <v>0</v>
      </c>
      <c r="I293" s="1">
        <f t="shared" si="152"/>
        <v>0</v>
      </c>
      <c r="J293" s="1">
        <f t="shared" si="152"/>
        <v>0</v>
      </c>
      <c r="K293" s="1">
        <f t="shared" si="152"/>
        <v>0</v>
      </c>
      <c r="L293" s="1">
        <f t="shared" si="152"/>
        <v>0</v>
      </c>
      <c r="M293" s="1">
        <f>M294+M295+M296+M297</f>
        <v>0</v>
      </c>
      <c r="N293" s="1">
        <f>N294+N295+N296+N297</f>
        <v>0</v>
      </c>
      <c r="O293" s="77"/>
      <c r="P293" s="77"/>
    </row>
    <row r="294" spans="1:16" ht="14.25" customHeight="1" x14ac:dyDescent="0.25">
      <c r="A294" s="77"/>
      <c r="B294" s="45" t="s">
        <v>20</v>
      </c>
      <c r="C294" s="13"/>
      <c r="D294" s="13"/>
      <c r="E294" s="13"/>
      <c r="F294" s="13"/>
      <c r="G294" s="13"/>
      <c r="H294" s="1">
        <f t="shared" ref="H294:H296" si="153">I294+J294+K294+L294</f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77"/>
      <c r="P294" s="77"/>
    </row>
    <row r="295" spans="1:16" ht="14.25" customHeight="1" x14ac:dyDescent="0.25">
      <c r="A295" s="77"/>
      <c r="B295" s="45" t="s">
        <v>23</v>
      </c>
      <c r="C295" s="22"/>
      <c r="D295" s="22"/>
      <c r="E295" s="22"/>
      <c r="F295" s="22"/>
      <c r="G295" s="22"/>
      <c r="H295" s="1">
        <f t="shared" si="153"/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77"/>
      <c r="P295" s="77"/>
    </row>
    <row r="296" spans="1:16" ht="14.25" customHeight="1" x14ac:dyDescent="0.25">
      <c r="A296" s="77"/>
      <c r="B296" s="45" t="s">
        <v>21</v>
      </c>
      <c r="C296" s="22"/>
      <c r="D296" s="22"/>
      <c r="E296" s="22"/>
      <c r="F296" s="22"/>
      <c r="G296" s="22"/>
      <c r="H296" s="1">
        <f t="shared" si="153"/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77"/>
      <c r="P296" s="77"/>
    </row>
    <row r="297" spans="1:16" ht="22.5" x14ac:dyDescent="0.25">
      <c r="A297" s="77"/>
      <c r="B297" s="45" t="s">
        <v>22</v>
      </c>
      <c r="C297" s="22"/>
      <c r="D297" s="22"/>
      <c r="E297" s="22"/>
      <c r="F297" s="22"/>
      <c r="G297" s="22"/>
      <c r="H297" s="1">
        <f>-SUM(I297:L297)</f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77"/>
      <c r="P297" s="77"/>
    </row>
    <row r="298" spans="1:16" ht="14.25" customHeight="1" x14ac:dyDescent="0.25">
      <c r="A298" s="78"/>
      <c r="B298" s="20" t="s">
        <v>112</v>
      </c>
      <c r="C298" s="5"/>
      <c r="D298" s="5"/>
      <c r="E298" s="5"/>
      <c r="F298" s="5"/>
      <c r="G298" s="5"/>
      <c r="H298" s="10">
        <f t="shared" ref="H298" si="154">I298+J298+K298+L298</f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78"/>
      <c r="P298" s="78"/>
    </row>
    <row r="299" spans="1:16" ht="37.5" customHeight="1" x14ac:dyDescent="0.25">
      <c r="A299" s="76" t="s">
        <v>44</v>
      </c>
      <c r="B299" s="45" t="s">
        <v>45</v>
      </c>
      <c r="C299" s="13"/>
      <c r="D299" s="13"/>
      <c r="E299" s="13"/>
      <c r="F299" s="13"/>
      <c r="G299" s="13"/>
      <c r="H299" s="74">
        <f>SUM(I299:L299)</f>
        <v>2</v>
      </c>
      <c r="I299" s="1">
        <v>0</v>
      </c>
      <c r="J299" s="1">
        <v>1</v>
      </c>
      <c r="K299" s="1">
        <v>0</v>
      </c>
      <c r="L299" s="1">
        <v>1</v>
      </c>
      <c r="M299" s="1">
        <v>2</v>
      </c>
      <c r="N299" s="1">
        <v>2</v>
      </c>
      <c r="O299" s="76" t="s">
        <v>109</v>
      </c>
      <c r="P299" s="76" t="s">
        <v>123</v>
      </c>
    </row>
    <row r="300" spans="1:16" ht="21" customHeight="1" x14ac:dyDescent="0.25">
      <c r="A300" s="77"/>
      <c r="B300" s="45" t="s">
        <v>17</v>
      </c>
      <c r="C300" s="13"/>
      <c r="D300" s="13"/>
      <c r="E300" s="13"/>
      <c r="F300" s="13"/>
      <c r="G300" s="13"/>
      <c r="H300" s="1">
        <v>0</v>
      </c>
      <c r="I300" s="1" t="s">
        <v>46</v>
      </c>
      <c r="J300" s="1" t="s">
        <v>46</v>
      </c>
      <c r="K300" s="1" t="s">
        <v>46</v>
      </c>
      <c r="L300" s="1" t="s">
        <v>46</v>
      </c>
      <c r="M300" s="1">
        <v>0</v>
      </c>
      <c r="N300" s="1">
        <v>0</v>
      </c>
      <c r="O300" s="77"/>
      <c r="P300" s="77"/>
    </row>
    <row r="301" spans="1:16" ht="21" customHeight="1" x14ac:dyDescent="0.25">
      <c r="A301" s="77"/>
      <c r="B301" s="45" t="s">
        <v>53</v>
      </c>
      <c r="C301" s="13"/>
      <c r="D301" s="13"/>
      <c r="E301" s="13"/>
      <c r="F301" s="13"/>
      <c r="G301" s="13"/>
      <c r="H301" s="1">
        <f>I301+J301+K301+L301</f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77"/>
      <c r="P301" s="77"/>
    </row>
    <row r="302" spans="1:16" ht="21" customHeight="1" x14ac:dyDescent="0.25">
      <c r="A302" s="77"/>
      <c r="B302" s="45" t="s">
        <v>20</v>
      </c>
      <c r="C302" s="13"/>
      <c r="D302" s="13"/>
      <c r="E302" s="13"/>
      <c r="F302" s="13"/>
      <c r="G302" s="13"/>
      <c r="H302" s="1">
        <f t="shared" ref="H302:H303" si="155">I302+J302+K302+L302</f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77"/>
      <c r="P302" s="77"/>
    </row>
    <row r="303" spans="1:16" ht="21" customHeight="1" x14ac:dyDescent="0.25">
      <c r="A303" s="77"/>
      <c r="B303" s="45" t="s">
        <v>23</v>
      </c>
      <c r="C303" s="13"/>
      <c r="D303" s="13"/>
      <c r="E303" s="13"/>
      <c r="F303" s="13"/>
      <c r="G303" s="13"/>
      <c r="H303" s="1">
        <f t="shared" si="155"/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77"/>
      <c r="P303" s="77"/>
    </row>
    <row r="304" spans="1:16" ht="21" customHeight="1" x14ac:dyDescent="0.25">
      <c r="A304" s="77"/>
      <c r="B304" s="45" t="s">
        <v>21</v>
      </c>
      <c r="C304" s="13"/>
      <c r="D304" s="13"/>
      <c r="E304" s="13"/>
      <c r="F304" s="13"/>
      <c r="G304" s="13"/>
      <c r="H304" s="1">
        <f t="shared" ref="H304:H306" si="156">I304+J304+K304+L304</f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77"/>
      <c r="P304" s="77"/>
    </row>
    <row r="305" spans="1:16" ht="21" customHeight="1" x14ac:dyDescent="0.25">
      <c r="A305" s="77"/>
      <c r="B305" s="45" t="s">
        <v>22</v>
      </c>
      <c r="C305" s="13"/>
      <c r="D305" s="13"/>
      <c r="E305" s="13"/>
      <c r="F305" s="13"/>
      <c r="G305" s="13"/>
      <c r="H305" s="1">
        <f t="shared" si="156"/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77"/>
      <c r="P305" s="77"/>
    </row>
    <row r="306" spans="1:16" ht="21" customHeight="1" x14ac:dyDescent="0.25">
      <c r="A306" s="78"/>
      <c r="B306" s="20" t="s">
        <v>112</v>
      </c>
      <c r="C306" s="5"/>
      <c r="D306" s="5"/>
      <c r="E306" s="5"/>
      <c r="F306" s="5"/>
      <c r="G306" s="5"/>
      <c r="H306" s="10">
        <f t="shared" si="156"/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78"/>
      <c r="P306" s="78"/>
    </row>
    <row r="307" spans="1:16" ht="48.75" customHeight="1" x14ac:dyDescent="0.25">
      <c r="A307" s="76" t="s">
        <v>154</v>
      </c>
      <c r="B307" s="45" t="s">
        <v>155</v>
      </c>
      <c r="C307" s="22"/>
      <c r="D307" s="22"/>
      <c r="E307" s="22"/>
      <c r="F307" s="22"/>
      <c r="G307" s="22"/>
      <c r="H307" s="1">
        <v>0</v>
      </c>
      <c r="I307" s="12">
        <v>0</v>
      </c>
      <c r="J307" s="12">
        <v>0</v>
      </c>
      <c r="K307" s="12">
        <v>0</v>
      </c>
      <c r="L307" s="12">
        <v>0</v>
      </c>
      <c r="M307" s="1">
        <v>0</v>
      </c>
      <c r="N307" s="1">
        <v>0</v>
      </c>
      <c r="O307" s="76" t="s">
        <v>79</v>
      </c>
      <c r="P307" s="76" t="s">
        <v>178</v>
      </c>
    </row>
    <row r="308" spans="1:16" ht="48.75" customHeight="1" x14ac:dyDescent="0.25">
      <c r="A308" s="77"/>
      <c r="B308" s="45" t="s">
        <v>17</v>
      </c>
      <c r="C308" s="22"/>
      <c r="D308" s="22"/>
      <c r="E308" s="22"/>
      <c r="F308" s="22"/>
      <c r="G308" s="22"/>
      <c r="H308" s="1">
        <v>0</v>
      </c>
      <c r="I308" s="1" t="s">
        <v>18</v>
      </c>
      <c r="J308" s="1" t="s">
        <v>18</v>
      </c>
      <c r="K308" s="1" t="s">
        <v>18</v>
      </c>
      <c r="L308" s="1" t="s">
        <v>18</v>
      </c>
      <c r="M308" s="1">
        <v>0</v>
      </c>
      <c r="N308" s="1">
        <v>0</v>
      </c>
      <c r="O308" s="77"/>
      <c r="P308" s="77"/>
    </row>
    <row r="309" spans="1:16" ht="48.75" customHeight="1" x14ac:dyDescent="0.25">
      <c r="A309" s="77"/>
      <c r="B309" s="45" t="s">
        <v>53</v>
      </c>
      <c r="C309" s="22"/>
      <c r="D309" s="22"/>
      <c r="E309" s="22"/>
      <c r="F309" s="22"/>
      <c r="G309" s="22"/>
      <c r="H309" s="1">
        <f>I309+J309+K309+L309</f>
        <v>0</v>
      </c>
      <c r="I309" s="1">
        <f>SUM(I310:I313)</f>
        <v>0</v>
      </c>
      <c r="J309" s="1">
        <f t="shared" ref="J309:N309" si="157">SUM(J310:J313)</f>
        <v>0</v>
      </c>
      <c r="K309" s="1">
        <f t="shared" si="157"/>
        <v>0</v>
      </c>
      <c r="L309" s="1">
        <v>0</v>
      </c>
      <c r="M309" s="1">
        <v>0</v>
      </c>
      <c r="N309" s="1">
        <f t="shared" si="157"/>
        <v>0</v>
      </c>
      <c r="O309" s="77"/>
      <c r="P309" s="77"/>
    </row>
    <row r="310" spans="1:16" ht="48.75" customHeight="1" x14ac:dyDescent="0.25">
      <c r="A310" s="77"/>
      <c r="B310" s="45" t="s">
        <v>20</v>
      </c>
      <c r="C310" s="13"/>
      <c r="D310" s="13"/>
      <c r="E310" s="13"/>
      <c r="F310" s="13"/>
      <c r="G310" s="13"/>
      <c r="H310" s="1">
        <f>I310+J310+K310+L310</f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f>O310+P310+Q310+R310</f>
        <v>0</v>
      </c>
      <c r="O310" s="77"/>
      <c r="P310" s="77"/>
    </row>
    <row r="311" spans="1:16" ht="48.75" customHeight="1" x14ac:dyDescent="0.25">
      <c r="A311" s="77"/>
      <c r="B311" s="45" t="s">
        <v>23</v>
      </c>
      <c r="C311" s="22"/>
      <c r="D311" s="22"/>
      <c r="E311" s="22"/>
      <c r="F311" s="22"/>
      <c r="G311" s="22"/>
      <c r="H311" s="1">
        <f t="shared" ref="H311:H314" si="158">I311+J311+K311+L311</f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f>O311+P311+Q311+R311</f>
        <v>0</v>
      </c>
      <c r="O311" s="77"/>
      <c r="P311" s="77"/>
    </row>
    <row r="312" spans="1:16" ht="48.75" customHeight="1" x14ac:dyDescent="0.25">
      <c r="A312" s="77"/>
      <c r="B312" s="45" t="s">
        <v>21</v>
      </c>
      <c r="C312" s="22"/>
      <c r="D312" s="22"/>
      <c r="E312" s="22"/>
      <c r="F312" s="22"/>
      <c r="G312" s="22"/>
      <c r="H312" s="1">
        <f t="shared" si="158"/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f>O312+P312+Q312+R312</f>
        <v>0</v>
      </c>
      <c r="O312" s="77"/>
      <c r="P312" s="77"/>
    </row>
    <row r="313" spans="1:16" ht="48.75" customHeight="1" x14ac:dyDescent="0.25">
      <c r="A313" s="77"/>
      <c r="B313" s="45" t="s">
        <v>22</v>
      </c>
      <c r="C313" s="22"/>
      <c r="D313" s="22"/>
      <c r="E313" s="22"/>
      <c r="F313" s="22"/>
      <c r="G313" s="22"/>
      <c r="H313" s="1">
        <f t="shared" si="158"/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77"/>
      <c r="P313" s="77"/>
    </row>
    <row r="314" spans="1:16" ht="48.75" customHeight="1" x14ac:dyDescent="0.25">
      <c r="A314" s="78"/>
      <c r="B314" s="20" t="s">
        <v>112</v>
      </c>
      <c r="C314" s="5"/>
      <c r="D314" s="5"/>
      <c r="E314" s="5"/>
      <c r="F314" s="5"/>
      <c r="G314" s="5"/>
      <c r="H314" s="10">
        <f t="shared" si="158"/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78"/>
      <c r="P314" s="78"/>
    </row>
    <row r="315" spans="1:16" ht="15" customHeight="1" x14ac:dyDescent="0.25">
      <c r="A315" s="76" t="s">
        <v>68</v>
      </c>
      <c r="B315" s="45" t="s">
        <v>29</v>
      </c>
      <c r="C315" s="22"/>
      <c r="D315" s="22"/>
      <c r="E315" s="22"/>
      <c r="F315" s="22"/>
      <c r="G315" s="22"/>
      <c r="H315" s="1">
        <f>I315+J315+K315+L315</f>
        <v>0</v>
      </c>
      <c r="I315" s="1">
        <f>I316+I317+I318+I319</f>
        <v>0</v>
      </c>
      <c r="J315" s="1">
        <f>J316+J317+J318+J319</f>
        <v>0</v>
      </c>
      <c r="K315" s="1">
        <f t="shared" ref="K315:L315" si="159">K316+K317+K318+K319</f>
        <v>0</v>
      </c>
      <c r="L315" s="1">
        <f t="shared" si="159"/>
        <v>0</v>
      </c>
      <c r="M315" s="1">
        <f>M316+M317+M318+M319</f>
        <v>0</v>
      </c>
      <c r="N315" s="1">
        <f>N316+N317+N318+N319</f>
        <v>0</v>
      </c>
      <c r="O315" s="155"/>
      <c r="P315" s="158"/>
    </row>
    <row r="316" spans="1:16" x14ac:dyDescent="0.25">
      <c r="A316" s="77"/>
      <c r="B316" s="45" t="s">
        <v>40</v>
      </c>
      <c r="C316" s="22"/>
      <c r="D316" s="22"/>
      <c r="E316" s="22"/>
      <c r="F316" s="22"/>
      <c r="G316" s="22"/>
      <c r="H316" s="1">
        <f t="shared" ref="H316:H318" si="160">I316+J316+K316+L316</f>
        <v>0</v>
      </c>
      <c r="I316" s="1">
        <f>I294+I302+I310</f>
        <v>0</v>
      </c>
      <c r="J316" s="1">
        <f t="shared" ref="J316:L316" si="161">J294+J302+J310</f>
        <v>0</v>
      </c>
      <c r="K316" s="1">
        <f t="shared" si="161"/>
        <v>0</v>
      </c>
      <c r="L316" s="1">
        <f t="shared" si="161"/>
        <v>0</v>
      </c>
      <c r="M316" s="1">
        <f>M294+M302+M310</f>
        <v>0</v>
      </c>
      <c r="N316" s="1">
        <f>N294+N302+N310</f>
        <v>0</v>
      </c>
      <c r="O316" s="156"/>
      <c r="P316" s="158"/>
    </row>
    <row r="317" spans="1:16" ht="22.5" x14ac:dyDescent="0.25">
      <c r="A317" s="77"/>
      <c r="B317" s="45" t="s">
        <v>23</v>
      </c>
      <c r="C317" s="22"/>
      <c r="D317" s="22"/>
      <c r="E317" s="22"/>
      <c r="F317" s="22"/>
      <c r="G317" s="22"/>
      <c r="H317" s="1">
        <f t="shared" si="160"/>
        <v>0</v>
      </c>
      <c r="I317" s="1">
        <f t="shared" ref="I317:M317" si="162">I295+I303+I311</f>
        <v>0</v>
      </c>
      <c r="J317" s="1">
        <f t="shared" si="162"/>
        <v>0</v>
      </c>
      <c r="K317" s="1">
        <f t="shared" si="162"/>
        <v>0</v>
      </c>
      <c r="L317" s="1">
        <f t="shared" si="162"/>
        <v>0</v>
      </c>
      <c r="M317" s="1">
        <f t="shared" si="162"/>
        <v>0</v>
      </c>
      <c r="N317" s="1">
        <f>N295</f>
        <v>0</v>
      </c>
      <c r="O317" s="156"/>
      <c r="P317" s="158"/>
    </row>
    <row r="318" spans="1:16" x14ac:dyDescent="0.25">
      <c r="A318" s="77"/>
      <c r="B318" s="45" t="s">
        <v>21</v>
      </c>
      <c r="C318" s="22"/>
      <c r="D318" s="22"/>
      <c r="E318" s="22"/>
      <c r="F318" s="22"/>
      <c r="G318" s="22"/>
      <c r="H318" s="1">
        <f t="shared" si="160"/>
        <v>0</v>
      </c>
      <c r="I318" s="1">
        <f t="shared" ref="I318:M318" si="163">I296+I304+I312</f>
        <v>0</v>
      </c>
      <c r="J318" s="1">
        <f t="shared" si="163"/>
        <v>0</v>
      </c>
      <c r="K318" s="1">
        <f t="shared" si="163"/>
        <v>0</v>
      </c>
      <c r="L318" s="1">
        <f t="shared" si="163"/>
        <v>0</v>
      </c>
      <c r="M318" s="1">
        <f t="shared" si="163"/>
        <v>0</v>
      </c>
      <c r="N318" s="1">
        <f>N296</f>
        <v>0</v>
      </c>
      <c r="O318" s="156"/>
      <c r="P318" s="158"/>
    </row>
    <row r="319" spans="1:16" ht="22.5" x14ac:dyDescent="0.25">
      <c r="A319" s="77"/>
      <c r="B319" s="45" t="s">
        <v>22</v>
      </c>
      <c r="C319" s="22"/>
      <c r="D319" s="22"/>
      <c r="E319" s="22"/>
      <c r="F319" s="22"/>
      <c r="G319" s="22"/>
      <c r="H319" s="1">
        <f>I319+J319+K319+L319</f>
        <v>0</v>
      </c>
      <c r="I319" s="1">
        <f t="shared" ref="I319:M319" si="164">I297+I305+I313</f>
        <v>0</v>
      </c>
      <c r="J319" s="1">
        <f t="shared" si="164"/>
        <v>0</v>
      </c>
      <c r="K319" s="1">
        <f t="shared" si="164"/>
        <v>0</v>
      </c>
      <c r="L319" s="1">
        <f t="shared" si="164"/>
        <v>0</v>
      </c>
      <c r="M319" s="1">
        <f t="shared" si="164"/>
        <v>0</v>
      </c>
      <c r="N319" s="1">
        <f>N297</f>
        <v>0</v>
      </c>
      <c r="O319" s="156"/>
      <c r="P319" s="158"/>
    </row>
    <row r="320" spans="1:16" x14ac:dyDescent="0.25">
      <c r="A320" s="78"/>
      <c r="B320" s="20" t="s">
        <v>112</v>
      </c>
      <c r="C320" s="5"/>
      <c r="D320" s="5"/>
      <c r="E320" s="5"/>
      <c r="F320" s="5"/>
      <c r="G320" s="5"/>
      <c r="H320" s="10">
        <f t="shared" ref="H320" si="165">I320+J320+K320+L320</f>
        <v>0</v>
      </c>
      <c r="I320" s="1">
        <f t="shared" ref="I320:M320" si="166">I298+I306+I314</f>
        <v>0</v>
      </c>
      <c r="J320" s="1">
        <f t="shared" si="166"/>
        <v>0</v>
      </c>
      <c r="K320" s="1">
        <f t="shared" si="166"/>
        <v>0</v>
      </c>
      <c r="L320" s="1">
        <f t="shared" si="166"/>
        <v>0</v>
      </c>
      <c r="M320" s="1">
        <f t="shared" si="166"/>
        <v>0</v>
      </c>
      <c r="N320" s="12">
        <v>0</v>
      </c>
      <c r="O320" s="157"/>
      <c r="P320" s="158"/>
    </row>
    <row r="321" spans="1:16" ht="13.9" customHeight="1" x14ac:dyDescent="0.25">
      <c r="A321" s="84" t="s">
        <v>69</v>
      </c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6"/>
    </row>
    <row r="322" spans="1:16" ht="33.75" customHeight="1" x14ac:dyDescent="0.25">
      <c r="A322" s="76" t="s">
        <v>110</v>
      </c>
      <c r="B322" s="45" t="s">
        <v>47</v>
      </c>
      <c r="C322" s="22"/>
      <c r="D322" s="22"/>
      <c r="E322" s="22"/>
      <c r="F322" s="22"/>
      <c r="G322" s="22"/>
      <c r="H322" s="13">
        <v>4</v>
      </c>
      <c r="I322" s="13">
        <v>1</v>
      </c>
      <c r="J322" s="13">
        <v>1</v>
      </c>
      <c r="K322" s="13">
        <v>1</v>
      </c>
      <c r="L322" s="13">
        <v>1</v>
      </c>
      <c r="M322" s="13">
        <v>4</v>
      </c>
      <c r="N322" s="13">
        <v>4</v>
      </c>
      <c r="O322" s="76" t="s">
        <v>82</v>
      </c>
      <c r="P322" s="76" t="s">
        <v>124</v>
      </c>
    </row>
    <row r="323" spans="1:16" x14ac:dyDescent="0.25">
      <c r="A323" s="77"/>
      <c r="B323" s="45" t="s">
        <v>17</v>
      </c>
      <c r="C323" s="22"/>
      <c r="D323" s="22"/>
      <c r="E323" s="22"/>
      <c r="F323" s="22"/>
      <c r="G323" s="22"/>
      <c r="H323" s="22"/>
      <c r="I323" s="75" t="s">
        <v>70</v>
      </c>
      <c r="J323" s="75" t="s">
        <v>70</v>
      </c>
      <c r="K323" s="75" t="s">
        <v>70</v>
      </c>
      <c r="L323" s="75" t="s">
        <v>70</v>
      </c>
      <c r="M323" s="22"/>
      <c r="N323" s="22"/>
      <c r="O323" s="77"/>
      <c r="P323" s="77"/>
    </row>
    <row r="324" spans="1:16" ht="22.5" x14ac:dyDescent="0.25">
      <c r="A324" s="77"/>
      <c r="B324" s="45" t="s">
        <v>53</v>
      </c>
      <c r="C324" s="22"/>
      <c r="D324" s="22"/>
      <c r="E324" s="22"/>
      <c r="F324" s="22"/>
      <c r="G324" s="22"/>
      <c r="H324" s="1">
        <f t="shared" ref="H324:H326" si="167">I324+J324+K324+L324</f>
        <v>0</v>
      </c>
      <c r="I324" s="1">
        <f t="shared" ref="I324:I326" si="168">J324+K324+L324+M324</f>
        <v>0</v>
      </c>
      <c r="J324" s="1">
        <f t="shared" ref="J324:J326" si="169">K324+L324+M324+N324</f>
        <v>0</v>
      </c>
      <c r="K324" s="1">
        <f t="shared" ref="K324:K326" si="170">L324+M324+N324+O324</f>
        <v>0</v>
      </c>
      <c r="L324" s="1">
        <f t="shared" ref="L324:L326" si="171">M324+N324+O324+P324</f>
        <v>0</v>
      </c>
      <c r="M324" s="1">
        <f t="shared" ref="M324:N328" si="172">N324+O324+P324+Q324</f>
        <v>0</v>
      </c>
      <c r="N324" s="1">
        <f t="shared" si="172"/>
        <v>0</v>
      </c>
      <c r="O324" s="77"/>
      <c r="P324" s="77"/>
    </row>
    <row r="325" spans="1:16" x14ac:dyDescent="0.25">
      <c r="A325" s="77"/>
      <c r="B325" s="45" t="s">
        <v>20</v>
      </c>
      <c r="C325" s="22"/>
      <c r="D325" s="22"/>
      <c r="E325" s="22"/>
      <c r="F325" s="22"/>
      <c r="G325" s="22"/>
      <c r="H325" s="1">
        <f t="shared" si="167"/>
        <v>0</v>
      </c>
      <c r="I325" s="1">
        <f t="shared" si="168"/>
        <v>0</v>
      </c>
      <c r="J325" s="1">
        <f t="shared" si="169"/>
        <v>0</v>
      </c>
      <c r="K325" s="1">
        <f t="shared" si="170"/>
        <v>0</v>
      </c>
      <c r="L325" s="1">
        <f t="shared" si="171"/>
        <v>0</v>
      </c>
      <c r="M325" s="1">
        <f t="shared" si="172"/>
        <v>0</v>
      </c>
      <c r="N325" s="1">
        <f t="shared" si="172"/>
        <v>0</v>
      </c>
      <c r="O325" s="77"/>
      <c r="P325" s="77"/>
    </row>
    <row r="326" spans="1:16" ht="22.5" x14ac:dyDescent="0.25">
      <c r="A326" s="77"/>
      <c r="B326" s="45" t="s">
        <v>23</v>
      </c>
      <c r="C326" s="22"/>
      <c r="D326" s="22"/>
      <c r="E326" s="22"/>
      <c r="F326" s="22"/>
      <c r="G326" s="22"/>
      <c r="H326" s="1">
        <f t="shared" si="167"/>
        <v>0</v>
      </c>
      <c r="I326" s="1">
        <f t="shared" si="168"/>
        <v>0</v>
      </c>
      <c r="J326" s="1">
        <f t="shared" si="169"/>
        <v>0</v>
      </c>
      <c r="K326" s="1">
        <f t="shared" si="170"/>
        <v>0</v>
      </c>
      <c r="L326" s="1">
        <f t="shared" si="171"/>
        <v>0</v>
      </c>
      <c r="M326" s="1">
        <f t="shared" si="172"/>
        <v>0</v>
      </c>
      <c r="N326" s="1">
        <f t="shared" si="172"/>
        <v>0</v>
      </c>
      <c r="O326" s="77"/>
      <c r="P326" s="77"/>
    </row>
    <row r="327" spans="1:16" x14ac:dyDescent="0.25">
      <c r="A327" s="77"/>
      <c r="B327" s="45" t="s">
        <v>21</v>
      </c>
      <c r="C327" s="22"/>
      <c r="D327" s="22"/>
      <c r="E327" s="22"/>
      <c r="F327" s="22"/>
      <c r="G327" s="22"/>
      <c r="H327" s="1">
        <f t="shared" ref="H327:H329" si="173">I327+J327+K327+L327</f>
        <v>0</v>
      </c>
      <c r="I327" s="1">
        <f t="shared" ref="I327:I328" si="174">J327+K327+L327+M327</f>
        <v>0</v>
      </c>
      <c r="J327" s="1">
        <f t="shared" ref="J327:J328" si="175">K327+L327+M327+N327</f>
        <v>0</v>
      </c>
      <c r="K327" s="1">
        <f t="shared" ref="K327:K328" si="176">L327+M327+N327+O327</f>
        <v>0</v>
      </c>
      <c r="L327" s="1">
        <f t="shared" ref="L327:L328" si="177">M327+N327+O327+P327</f>
        <v>0</v>
      </c>
      <c r="M327" s="1">
        <f t="shared" si="172"/>
        <v>0</v>
      </c>
      <c r="N327" s="1">
        <f t="shared" si="172"/>
        <v>0</v>
      </c>
      <c r="O327" s="77"/>
      <c r="P327" s="77"/>
    </row>
    <row r="328" spans="1:16" ht="22.5" x14ac:dyDescent="0.25">
      <c r="A328" s="77"/>
      <c r="B328" s="45" t="s">
        <v>22</v>
      </c>
      <c r="C328" s="22"/>
      <c r="D328" s="22"/>
      <c r="E328" s="22"/>
      <c r="F328" s="22"/>
      <c r="G328" s="22"/>
      <c r="H328" s="1">
        <f t="shared" si="173"/>
        <v>0</v>
      </c>
      <c r="I328" s="1">
        <f t="shared" si="174"/>
        <v>0</v>
      </c>
      <c r="J328" s="1">
        <f t="shared" si="175"/>
        <v>0</v>
      </c>
      <c r="K328" s="1">
        <f t="shared" si="176"/>
        <v>0</v>
      </c>
      <c r="L328" s="1">
        <f t="shared" si="177"/>
        <v>0</v>
      </c>
      <c r="M328" s="1">
        <f t="shared" si="172"/>
        <v>0</v>
      </c>
      <c r="N328" s="1">
        <f t="shared" si="172"/>
        <v>0</v>
      </c>
      <c r="O328" s="77"/>
      <c r="P328" s="77"/>
    </row>
    <row r="329" spans="1:16" x14ac:dyDescent="0.25">
      <c r="A329" s="78"/>
      <c r="B329" s="20" t="s">
        <v>112</v>
      </c>
      <c r="C329" s="5"/>
      <c r="D329" s="5"/>
      <c r="E329" s="5"/>
      <c r="F329" s="5"/>
      <c r="G329" s="5"/>
      <c r="H329" s="10">
        <f t="shared" si="173"/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78"/>
      <c r="P329" s="78"/>
    </row>
    <row r="330" spans="1:16" ht="33.75" customHeight="1" x14ac:dyDescent="0.25">
      <c r="A330" s="76" t="s">
        <v>73</v>
      </c>
      <c r="B330" s="45" t="s">
        <v>47</v>
      </c>
      <c r="C330" s="22"/>
      <c r="D330" s="22"/>
      <c r="E330" s="22"/>
      <c r="F330" s="22"/>
      <c r="G330" s="22"/>
      <c r="H330" s="13">
        <v>4</v>
      </c>
      <c r="I330" s="13">
        <v>1</v>
      </c>
      <c r="J330" s="13">
        <v>1</v>
      </c>
      <c r="K330" s="13">
        <v>1</v>
      </c>
      <c r="L330" s="13">
        <v>1</v>
      </c>
      <c r="M330" s="13">
        <v>4</v>
      </c>
      <c r="N330" s="13">
        <v>4</v>
      </c>
      <c r="O330" s="76" t="s">
        <v>82</v>
      </c>
      <c r="P330" s="76" t="s">
        <v>89</v>
      </c>
    </row>
    <row r="331" spans="1:16" x14ac:dyDescent="0.25">
      <c r="A331" s="77"/>
      <c r="B331" s="45" t="s">
        <v>17</v>
      </c>
      <c r="C331" s="22"/>
      <c r="D331" s="22"/>
      <c r="E331" s="22"/>
      <c r="F331" s="22"/>
      <c r="G331" s="22"/>
      <c r="H331" s="13"/>
      <c r="I331" s="13" t="s">
        <v>70</v>
      </c>
      <c r="J331" s="13" t="s">
        <v>70</v>
      </c>
      <c r="K331" s="13" t="s">
        <v>70</v>
      </c>
      <c r="L331" s="13" t="s">
        <v>70</v>
      </c>
      <c r="M331" s="3"/>
      <c r="N331" s="3"/>
      <c r="O331" s="77"/>
      <c r="P331" s="77"/>
    </row>
    <row r="332" spans="1:16" ht="22.5" x14ac:dyDescent="0.25">
      <c r="A332" s="77"/>
      <c r="B332" s="45" t="s">
        <v>53</v>
      </c>
      <c r="C332" s="22"/>
      <c r="D332" s="22"/>
      <c r="E332" s="22"/>
      <c r="F332" s="22"/>
      <c r="G332" s="22"/>
      <c r="H332" s="1">
        <f t="shared" ref="H332:H334" si="178">I332+J332+K332+L332</f>
        <v>0</v>
      </c>
      <c r="I332" s="1">
        <f t="shared" ref="I332:I334" si="179">J332+K332+L332+M332</f>
        <v>0</v>
      </c>
      <c r="J332" s="1">
        <f t="shared" ref="J332:J334" si="180">K332+L332+M332+N332</f>
        <v>0</v>
      </c>
      <c r="K332" s="1">
        <f t="shared" ref="K332:K334" si="181">L332+M332+N332+O332</f>
        <v>0</v>
      </c>
      <c r="L332" s="1">
        <f t="shared" ref="L332:L334" si="182">M332+N332+O332+P332</f>
        <v>0</v>
      </c>
      <c r="M332" s="1">
        <f t="shared" ref="M332:N336" si="183">N332+O332+P332+Q332</f>
        <v>0</v>
      </c>
      <c r="N332" s="1">
        <f t="shared" si="183"/>
        <v>0</v>
      </c>
      <c r="O332" s="77"/>
      <c r="P332" s="77"/>
    </row>
    <row r="333" spans="1:16" x14ac:dyDescent="0.25">
      <c r="A333" s="77"/>
      <c r="B333" s="45" t="s">
        <v>20</v>
      </c>
      <c r="C333" s="22"/>
      <c r="D333" s="22"/>
      <c r="E333" s="22"/>
      <c r="F333" s="22"/>
      <c r="G333" s="22"/>
      <c r="H333" s="1">
        <f t="shared" si="178"/>
        <v>0</v>
      </c>
      <c r="I333" s="1">
        <f t="shared" si="179"/>
        <v>0</v>
      </c>
      <c r="J333" s="1">
        <f t="shared" si="180"/>
        <v>0</v>
      </c>
      <c r="K333" s="1">
        <f t="shared" si="181"/>
        <v>0</v>
      </c>
      <c r="L333" s="1">
        <f t="shared" si="182"/>
        <v>0</v>
      </c>
      <c r="M333" s="1">
        <f t="shared" si="183"/>
        <v>0</v>
      </c>
      <c r="N333" s="1">
        <f t="shared" si="183"/>
        <v>0</v>
      </c>
      <c r="O333" s="77"/>
      <c r="P333" s="77"/>
    </row>
    <row r="334" spans="1:16" ht="22.5" x14ac:dyDescent="0.25">
      <c r="A334" s="77"/>
      <c r="B334" s="45" t="s">
        <v>23</v>
      </c>
      <c r="C334" s="22"/>
      <c r="D334" s="22"/>
      <c r="E334" s="22"/>
      <c r="F334" s="22"/>
      <c r="G334" s="22"/>
      <c r="H334" s="1">
        <f t="shared" si="178"/>
        <v>0</v>
      </c>
      <c r="I334" s="1">
        <f t="shared" si="179"/>
        <v>0</v>
      </c>
      <c r="J334" s="1">
        <f t="shared" si="180"/>
        <v>0</v>
      </c>
      <c r="K334" s="1">
        <f t="shared" si="181"/>
        <v>0</v>
      </c>
      <c r="L334" s="1">
        <f t="shared" si="182"/>
        <v>0</v>
      </c>
      <c r="M334" s="1">
        <f t="shared" si="183"/>
        <v>0</v>
      </c>
      <c r="N334" s="1">
        <f t="shared" si="183"/>
        <v>0</v>
      </c>
      <c r="O334" s="77"/>
      <c r="P334" s="77"/>
    </row>
    <row r="335" spans="1:16" x14ac:dyDescent="0.25">
      <c r="A335" s="77"/>
      <c r="B335" s="45" t="s">
        <v>21</v>
      </c>
      <c r="C335" s="22"/>
      <c r="D335" s="22"/>
      <c r="E335" s="22"/>
      <c r="F335" s="22"/>
      <c r="G335" s="22"/>
      <c r="H335" s="1">
        <f t="shared" ref="H335:H340" si="184">I335+J335+K335+L335</f>
        <v>0</v>
      </c>
      <c r="I335" s="1">
        <f t="shared" ref="I335:I340" si="185">J335+K335+L335+M335</f>
        <v>0</v>
      </c>
      <c r="J335" s="1">
        <f t="shared" ref="J335:J340" si="186">K335+L335+M335+N335</f>
        <v>0</v>
      </c>
      <c r="K335" s="1">
        <f t="shared" ref="K335:K340" si="187">L335+M335+N335+O335</f>
        <v>0</v>
      </c>
      <c r="L335" s="1">
        <f t="shared" ref="L335:L340" si="188">M335+N335+O335+P335</f>
        <v>0</v>
      </c>
      <c r="M335" s="1">
        <f t="shared" si="183"/>
        <v>0</v>
      </c>
      <c r="N335" s="1">
        <f t="shared" si="183"/>
        <v>0</v>
      </c>
      <c r="O335" s="77"/>
      <c r="P335" s="77"/>
    </row>
    <row r="336" spans="1:16" ht="22.5" x14ac:dyDescent="0.25">
      <c r="A336" s="77"/>
      <c r="B336" s="45" t="s">
        <v>22</v>
      </c>
      <c r="C336" s="22"/>
      <c r="D336" s="22"/>
      <c r="E336" s="22"/>
      <c r="F336" s="22"/>
      <c r="G336" s="22"/>
      <c r="H336" s="1">
        <f t="shared" si="184"/>
        <v>0</v>
      </c>
      <c r="I336" s="1">
        <f t="shared" si="185"/>
        <v>0</v>
      </c>
      <c r="J336" s="1">
        <f t="shared" si="186"/>
        <v>0</v>
      </c>
      <c r="K336" s="1">
        <f t="shared" si="187"/>
        <v>0</v>
      </c>
      <c r="L336" s="1">
        <f t="shared" si="188"/>
        <v>0</v>
      </c>
      <c r="M336" s="1">
        <f t="shared" si="183"/>
        <v>0</v>
      </c>
      <c r="N336" s="1">
        <f t="shared" si="183"/>
        <v>0</v>
      </c>
      <c r="O336" s="77"/>
      <c r="P336" s="77"/>
    </row>
    <row r="337" spans="1:16" x14ac:dyDescent="0.25">
      <c r="A337" s="78"/>
      <c r="B337" s="20" t="s">
        <v>112</v>
      </c>
      <c r="C337" s="5"/>
      <c r="D337" s="5"/>
      <c r="E337" s="5"/>
      <c r="F337" s="5"/>
      <c r="G337" s="5"/>
      <c r="H337" s="10">
        <f t="shared" si="184"/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78"/>
      <c r="P337" s="78"/>
    </row>
    <row r="338" spans="1:16" ht="15" customHeight="1" x14ac:dyDescent="0.25">
      <c r="A338" s="76" t="s">
        <v>71</v>
      </c>
      <c r="B338" s="45" t="s">
        <v>29</v>
      </c>
      <c r="C338" s="22"/>
      <c r="D338" s="22"/>
      <c r="E338" s="22"/>
      <c r="F338" s="22"/>
      <c r="G338" s="22"/>
      <c r="H338" s="1">
        <f t="shared" si="184"/>
        <v>0</v>
      </c>
      <c r="I338" s="1">
        <f t="shared" si="185"/>
        <v>0</v>
      </c>
      <c r="J338" s="1">
        <f t="shared" si="186"/>
        <v>0</v>
      </c>
      <c r="K338" s="1">
        <f t="shared" si="187"/>
        <v>0</v>
      </c>
      <c r="L338" s="1">
        <f t="shared" si="188"/>
        <v>0</v>
      </c>
      <c r="M338" s="1">
        <f t="shared" ref="M338:N342" si="189">N338+O338+P338+Q338</f>
        <v>0</v>
      </c>
      <c r="N338" s="1">
        <f t="shared" si="189"/>
        <v>0</v>
      </c>
      <c r="O338" s="87"/>
      <c r="P338" s="87"/>
    </row>
    <row r="339" spans="1:16" x14ac:dyDescent="0.25">
      <c r="A339" s="77"/>
      <c r="B339" s="45" t="s">
        <v>20</v>
      </c>
      <c r="C339" s="22"/>
      <c r="D339" s="22"/>
      <c r="E339" s="22"/>
      <c r="F339" s="22"/>
      <c r="G339" s="22"/>
      <c r="H339" s="1">
        <f t="shared" si="184"/>
        <v>0</v>
      </c>
      <c r="I339" s="1">
        <f t="shared" si="185"/>
        <v>0</v>
      </c>
      <c r="J339" s="1">
        <f t="shared" si="186"/>
        <v>0</v>
      </c>
      <c r="K339" s="1">
        <f t="shared" si="187"/>
        <v>0</v>
      </c>
      <c r="L339" s="1">
        <f t="shared" si="188"/>
        <v>0</v>
      </c>
      <c r="M339" s="1">
        <f t="shared" si="189"/>
        <v>0</v>
      </c>
      <c r="N339" s="1">
        <f t="shared" si="189"/>
        <v>0</v>
      </c>
      <c r="O339" s="88"/>
      <c r="P339" s="88"/>
    </row>
    <row r="340" spans="1:16" ht="22.5" x14ac:dyDescent="0.25">
      <c r="A340" s="77"/>
      <c r="B340" s="45" t="s">
        <v>23</v>
      </c>
      <c r="C340" s="22"/>
      <c r="D340" s="22"/>
      <c r="E340" s="22"/>
      <c r="F340" s="22"/>
      <c r="G340" s="22"/>
      <c r="H340" s="1">
        <f t="shared" si="184"/>
        <v>0</v>
      </c>
      <c r="I340" s="1">
        <f t="shared" si="185"/>
        <v>0</v>
      </c>
      <c r="J340" s="1">
        <f t="shared" si="186"/>
        <v>0</v>
      </c>
      <c r="K340" s="1">
        <f t="shared" si="187"/>
        <v>0</v>
      </c>
      <c r="L340" s="1">
        <f t="shared" si="188"/>
        <v>0</v>
      </c>
      <c r="M340" s="1">
        <f t="shared" si="189"/>
        <v>0</v>
      </c>
      <c r="N340" s="1">
        <f t="shared" si="189"/>
        <v>0</v>
      </c>
      <c r="O340" s="88"/>
      <c r="P340" s="88"/>
    </row>
    <row r="341" spans="1:16" x14ac:dyDescent="0.25">
      <c r="A341" s="77"/>
      <c r="B341" s="45" t="s">
        <v>21</v>
      </c>
      <c r="C341" s="22"/>
      <c r="D341" s="22"/>
      <c r="E341" s="22"/>
      <c r="F341" s="22"/>
      <c r="G341" s="22"/>
      <c r="H341" s="1">
        <f t="shared" ref="H341:H343" si="190">I341+J341+K341+L341</f>
        <v>0</v>
      </c>
      <c r="I341" s="1">
        <f t="shared" ref="I341:I342" si="191">J341+K341+L341+M341</f>
        <v>0</v>
      </c>
      <c r="J341" s="1">
        <f t="shared" ref="J341:J342" si="192">K341+L341+M341+N341</f>
        <v>0</v>
      </c>
      <c r="K341" s="1">
        <f t="shared" ref="K341:K342" si="193">L341+M341+N341+O341</f>
        <v>0</v>
      </c>
      <c r="L341" s="1">
        <f t="shared" ref="L341:L342" si="194">M341+N341+O341+P341</f>
        <v>0</v>
      </c>
      <c r="M341" s="1">
        <f t="shared" si="189"/>
        <v>0</v>
      </c>
      <c r="N341" s="1">
        <f t="shared" si="189"/>
        <v>0</v>
      </c>
      <c r="O341" s="88"/>
      <c r="P341" s="88"/>
    </row>
    <row r="342" spans="1:16" ht="22.5" x14ac:dyDescent="0.25">
      <c r="A342" s="77"/>
      <c r="B342" s="45" t="s">
        <v>22</v>
      </c>
      <c r="C342" s="22"/>
      <c r="D342" s="22"/>
      <c r="E342" s="22"/>
      <c r="F342" s="22"/>
      <c r="G342" s="22"/>
      <c r="H342" s="1">
        <f t="shared" si="190"/>
        <v>0</v>
      </c>
      <c r="I342" s="1">
        <f t="shared" si="191"/>
        <v>0</v>
      </c>
      <c r="J342" s="1">
        <f t="shared" si="192"/>
        <v>0</v>
      </c>
      <c r="K342" s="1">
        <f t="shared" si="193"/>
        <v>0</v>
      </c>
      <c r="L342" s="1">
        <f t="shared" si="194"/>
        <v>0</v>
      </c>
      <c r="M342" s="1">
        <f t="shared" si="189"/>
        <v>0</v>
      </c>
      <c r="N342" s="1">
        <f t="shared" si="189"/>
        <v>0</v>
      </c>
      <c r="O342" s="88"/>
      <c r="P342" s="88"/>
    </row>
    <row r="343" spans="1:16" x14ac:dyDescent="0.25">
      <c r="A343" s="78"/>
      <c r="B343" s="20" t="s">
        <v>112</v>
      </c>
      <c r="C343" s="5"/>
      <c r="D343" s="5"/>
      <c r="E343" s="5"/>
      <c r="F343" s="5"/>
      <c r="G343" s="5"/>
      <c r="H343" s="10">
        <f t="shared" si="190"/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89"/>
      <c r="P343" s="89"/>
    </row>
    <row r="344" spans="1:16" ht="15" customHeight="1" x14ac:dyDescent="0.25">
      <c r="A344" s="76" t="s">
        <v>48</v>
      </c>
      <c r="B344" s="42" t="s">
        <v>29</v>
      </c>
      <c r="C344" s="22"/>
      <c r="D344" s="22"/>
      <c r="E344" s="22"/>
      <c r="F344" s="22"/>
      <c r="G344" s="22"/>
      <c r="H344" s="1">
        <f>H345+H346+H347+H348</f>
        <v>0</v>
      </c>
      <c r="I344" s="1">
        <f>I345+I346+I347+I348</f>
        <v>0</v>
      </c>
      <c r="J344" s="1">
        <f t="shared" ref="J344:N344" si="195">J345+J346+J347+J348</f>
        <v>0</v>
      </c>
      <c r="K344" s="1">
        <f t="shared" si="195"/>
        <v>0</v>
      </c>
      <c r="L344" s="1">
        <f t="shared" si="195"/>
        <v>0</v>
      </c>
      <c r="M344" s="1">
        <f t="shared" si="195"/>
        <v>0</v>
      </c>
      <c r="N344" s="1">
        <f t="shared" si="195"/>
        <v>0</v>
      </c>
      <c r="O344" s="87"/>
      <c r="P344" s="87"/>
    </row>
    <row r="345" spans="1:16" x14ac:dyDescent="0.25">
      <c r="A345" s="77"/>
      <c r="B345" s="42" t="s">
        <v>20</v>
      </c>
      <c r="C345" s="22"/>
      <c r="D345" s="22"/>
      <c r="E345" s="22"/>
      <c r="F345" s="22"/>
      <c r="G345" s="22"/>
      <c r="H345" s="1">
        <f t="shared" ref="H345:H347" si="196">I345+J345+K345+L345</f>
        <v>0</v>
      </c>
      <c r="I345" s="1">
        <f>I325+I316</f>
        <v>0</v>
      </c>
      <c r="J345" s="1">
        <f t="shared" ref="J345:N345" si="197">J325+J316</f>
        <v>0</v>
      </c>
      <c r="K345" s="1">
        <f t="shared" si="197"/>
        <v>0</v>
      </c>
      <c r="L345" s="1">
        <f t="shared" si="197"/>
        <v>0</v>
      </c>
      <c r="M345" s="1">
        <f t="shared" si="197"/>
        <v>0</v>
      </c>
      <c r="N345" s="1">
        <f t="shared" si="197"/>
        <v>0</v>
      </c>
      <c r="O345" s="88"/>
      <c r="P345" s="88"/>
    </row>
    <row r="346" spans="1:16" ht="22.5" x14ac:dyDescent="0.25">
      <c r="A346" s="77"/>
      <c r="B346" s="42" t="s">
        <v>23</v>
      </c>
      <c r="C346" s="22"/>
      <c r="D346" s="22"/>
      <c r="E346" s="22"/>
      <c r="F346" s="22"/>
      <c r="G346" s="22"/>
      <c r="H346" s="1">
        <f t="shared" si="196"/>
        <v>0</v>
      </c>
      <c r="I346" s="1">
        <f>I326+I317</f>
        <v>0</v>
      </c>
      <c r="J346" s="1">
        <f t="shared" ref="J346:N348" si="198">J326+J317</f>
        <v>0</v>
      </c>
      <c r="K346" s="1">
        <f t="shared" si="198"/>
        <v>0</v>
      </c>
      <c r="L346" s="1">
        <f t="shared" si="198"/>
        <v>0</v>
      </c>
      <c r="M346" s="1">
        <f t="shared" si="198"/>
        <v>0</v>
      </c>
      <c r="N346" s="1">
        <f t="shared" si="198"/>
        <v>0</v>
      </c>
      <c r="O346" s="88"/>
      <c r="P346" s="88"/>
    </row>
    <row r="347" spans="1:16" x14ac:dyDescent="0.25">
      <c r="A347" s="77"/>
      <c r="B347" s="42" t="s">
        <v>21</v>
      </c>
      <c r="C347" s="22"/>
      <c r="D347" s="22"/>
      <c r="E347" s="22"/>
      <c r="F347" s="22"/>
      <c r="G347" s="22"/>
      <c r="H347" s="1">
        <f t="shared" si="196"/>
        <v>0</v>
      </c>
      <c r="I347" s="1">
        <f>I327+I318</f>
        <v>0</v>
      </c>
      <c r="J347" s="1">
        <f t="shared" si="198"/>
        <v>0</v>
      </c>
      <c r="K347" s="1">
        <f t="shared" si="198"/>
        <v>0</v>
      </c>
      <c r="L347" s="1">
        <f t="shared" si="198"/>
        <v>0</v>
      </c>
      <c r="M347" s="1">
        <f t="shared" si="198"/>
        <v>0</v>
      </c>
      <c r="N347" s="1">
        <f t="shared" si="198"/>
        <v>0</v>
      </c>
      <c r="O347" s="88"/>
      <c r="P347" s="88"/>
    </row>
    <row r="348" spans="1:16" ht="22.5" x14ac:dyDescent="0.25">
      <c r="A348" s="77"/>
      <c r="B348" s="42" t="s">
        <v>22</v>
      </c>
      <c r="C348" s="22"/>
      <c r="D348" s="22"/>
      <c r="E348" s="22"/>
      <c r="F348" s="22"/>
      <c r="G348" s="22"/>
      <c r="H348" s="1">
        <f>I348+J348+K348+L348</f>
        <v>0</v>
      </c>
      <c r="I348" s="1">
        <f>I328+I319</f>
        <v>0</v>
      </c>
      <c r="J348" s="1">
        <f t="shared" si="198"/>
        <v>0</v>
      </c>
      <c r="K348" s="1">
        <f t="shared" si="198"/>
        <v>0</v>
      </c>
      <c r="L348" s="1">
        <f t="shared" si="198"/>
        <v>0</v>
      </c>
      <c r="M348" s="1">
        <f t="shared" si="198"/>
        <v>0</v>
      </c>
      <c r="N348" s="1">
        <f t="shared" si="198"/>
        <v>0</v>
      </c>
      <c r="O348" s="88"/>
      <c r="P348" s="88"/>
    </row>
    <row r="349" spans="1:16" x14ac:dyDescent="0.25">
      <c r="A349" s="78"/>
      <c r="B349" s="20" t="s">
        <v>112</v>
      </c>
      <c r="C349" s="5"/>
      <c r="D349" s="5"/>
      <c r="E349" s="5"/>
      <c r="F349" s="5"/>
      <c r="G349" s="5"/>
      <c r="H349" s="10">
        <f t="shared" ref="H349" si="199">I349+J349+K349+L349</f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89"/>
      <c r="P349" s="89"/>
    </row>
    <row r="350" spans="1:16" ht="21" x14ac:dyDescent="0.25">
      <c r="A350" s="147" t="s">
        <v>49</v>
      </c>
      <c r="B350" s="48" t="s">
        <v>29</v>
      </c>
      <c r="C350" s="21"/>
      <c r="D350" s="21"/>
      <c r="E350" s="21"/>
      <c r="F350" s="21"/>
      <c r="G350" s="21"/>
      <c r="H350" s="16">
        <f>I350+J350+K350+L350</f>
        <v>1271882.6011799998</v>
      </c>
      <c r="I350" s="16">
        <f t="shared" ref="I350:N350" si="200">I351+I352+I353+I354</f>
        <v>25769.953709999998</v>
      </c>
      <c r="J350" s="16">
        <f t="shared" si="200"/>
        <v>241739.57747000002</v>
      </c>
      <c r="K350" s="16">
        <f t="shared" si="200"/>
        <v>207912.41500000001</v>
      </c>
      <c r="L350" s="16">
        <f t="shared" si="200"/>
        <v>796460.65499999991</v>
      </c>
      <c r="M350" s="16">
        <f t="shared" si="200"/>
        <v>878550.70000000007</v>
      </c>
      <c r="N350" s="16">
        <f t="shared" si="200"/>
        <v>1482658.6</v>
      </c>
      <c r="O350" s="148"/>
      <c r="P350" s="148"/>
    </row>
    <row r="351" spans="1:16" x14ac:dyDescent="0.25">
      <c r="A351" s="147"/>
      <c r="B351" s="48" t="s">
        <v>20</v>
      </c>
      <c r="C351" s="21"/>
      <c r="D351" s="21"/>
      <c r="E351" s="21"/>
      <c r="F351" s="21"/>
      <c r="G351" s="21"/>
      <c r="H351" s="16">
        <f>I351+J351+K351+L351</f>
        <v>963861.56117999996</v>
      </c>
      <c r="I351" s="16">
        <f t="shared" ref="I351:L354" si="201">I276+I345</f>
        <v>18275.683709999998</v>
      </c>
      <c r="J351" s="16">
        <f t="shared" si="201"/>
        <v>180450.50747000001</v>
      </c>
      <c r="K351" s="16">
        <f t="shared" ref="K351:M351" si="202">K276+K345</f>
        <v>96910.545000000013</v>
      </c>
      <c r="L351" s="16">
        <f t="shared" si="202"/>
        <v>668224.82499999995</v>
      </c>
      <c r="M351" s="16">
        <f t="shared" si="202"/>
        <v>699898.70000000007</v>
      </c>
      <c r="N351" s="16">
        <f>N276+N345</f>
        <v>1308208.6000000001</v>
      </c>
      <c r="O351" s="148"/>
      <c r="P351" s="148"/>
    </row>
    <row r="352" spans="1:16" ht="21" customHeight="1" x14ac:dyDescent="0.25">
      <c r="A352" s="147"/>
      <c r="B352" s="48" t="s">
        <v>23</v>
      </c>
      <c r="C352" s="17"/>
      <c r="D352" s="17"/>
      <c r="E352" s="17"/>
      <c r="F352" s="17"/>
      <c r="G352" s="17"/>
      <c r="H352" s="16">
        <f t="shared" ref="H352" si="203">I352+J352+K352+L352</f>
        <v>0</v>
      </c>
      <c r="I352" s="16">
        <f t="shared" si="201"/>
        <v>0</v>
      </c>
      <c r="J352" s="16">
        <f t="shared" si="201"/>
        <v>0</v>
      </c>
      <c r="K352" s="16">
        <f t="shared" ref="K352:M354" si="204">K277+K346</f>
        <v>0</v>
      </c>
      <c r="L352" s="16">
        <f t="shared" si="204"/>
        <v>0</v>
      </c>
      <c r="M352" s="16">
        <f t="shared" si="204"/>
        <v>0</v>
      </c>
      <c r="N352" s="16">
        <f>N277+N346</f>
        <v>0</v>
      </c>
      <c r="O352" s="148"/>
      <c r="P352" s="148"/>
    </row>
    <row r="353" spans="1:16" x14ac:dyDescent="0.25">
      <c r="A353" s="147"/>
      <c r="B353" s="48" t="s">
        <v>21</v>
      </c>
      <c r="C353" s="21"/>
      <c r="D353" s="21"/>
      <c r="E353" s="21"/>
      <c r="F353" s="21"/>
      <c r="G353" s="21"/>
      <c r="H353" s="16">
        <f>I353+J353+K353+L353</f>
        <v>297819.03999999998</v>
      </c>
      <c r="I353" s="16">
        <f t="shared" si="201"/>
        <v>7494.27</v>
      </c>
      <c r="J353" s="16">
        <f t="shared" si="201"/>
        <v>61289.07</v>
      </c>
      <c r="K353" s="16">
        <f t="shared" si="201"/>
        <v>100799.87</v>
      </c>
      <c r="L353" s="16">
        <f t="shared" si="201"/>
        <v>128235.83</v>
      </c>
      <c r="M353" s="16">
        <f t="shared" si="204"/>
        <v>170000</v>
      </c>
      <c r="N353" s="16">
        <f>N278+N347</f>
        <v>170000</v>
      </c>
      <c r="O353" s="148"/>
      <c r="P353" s="148"/>
    </row>
    <row r="354" spans="1:16" ht="21" x14ac:dyDescent="0.25">
      <c r="A354" s="147"/>
      <c r="B354" s="48" t="s">
        <v>22</v>
      </c>
      <c r="C354" s="21"/>
      <c r="D354" s="21"/>
      <c r="E354" s="21"/>
      <c r="F354" s="21"/>
      <c r="G354" s="21"/>
      <c r="H354" s="16">
        <f>I354+J354+K354+L354</f>
        <v>10202</v>
      </c>
      <c r="I354" s="16">
        <f t="shared" si="201"/>
        <v>0</v>
      </c>
      <c r="J354" s="16">
        <f t="shared" si="201"/>
        <v>0</v>
      </c>
      <c r="K354" s="16">
        <f t="shared" si="204"/>
        <v>10202</v>
      </c>
      <c r="L354" s="16">
        <f t="shared" si="204"/>
        <v>0</v>
      </c>
      <c r="M354" s="16">
        <f t="shared" si="204"/>
        <v>8652</v>
      </c>
      <c r="N354" s="16">
        <f>N279+N348</f>
        <v>4450</v>
      </c>
      <c r="O354" s="148"/>
      <c r="P354" s="148"/>
    </row>
    <row r="355" spans="1:16" ht="21" x14ac:dyDescent="0.25">
      <c r="A355" s="147"/>
      <c r="B355" s="48" t="s">
        <v>112</v>
      </c>
      <c r="C355" s="21"/>
      <c r="D355" s="21"/>
      <c r="E355" s="21"/>
      <c r="F355" s="21"/>
      <c r="G355" s="21"/>
      <c r="H355" s="16">
        <f>I355+J355+K355+L355</f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48"/>
      <c r="P355" s="148"/>
    </row>
    <row r="356" spans="1:16" ht="60.75" customHeight="1" x14ac:dyDescent="0.25">
      <c r="A356" s="83" t="s">
        <v>81</v>
      </c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</row>
    <row r="357" spans="1:16" ht="18" customHeight="1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</row>
    <row r="358" spans="1:16" ht="18" customHeight="1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</row>
    <row r="359" spans="1:16" ht="18" customHeight="1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</row>
    <row r="360" spans="1:16" ht="18" customHeight="1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</row>
    <row r="361" spans="1:16" ht="18" customHeight="1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</row>
    <row r="362" spans="1:16" ht="18" customHeight="1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</row>
    <row r="363" spans="1:16" ht="18" customHeight="1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</row>
    <row r="364" spans="1:16" ht="18" customHeight="1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</row>
    <row r="365" spans="1:16" ht="18" customHeight="1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</row>
    <row r="366" spans="1:16" ht="18" customHeight="1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</row>
    <row r="367" spans="1:16" ht="18" customHeight="1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</row>
    <row r="368" spans="1:16" ht="18" customHeight="1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</row>
    <row r="369" spans="1:16" ht="18" customHeight="1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</row>
    <row r="370" spans="1:16" ht="10.15" customHeight="1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</row>
    <row r="371" spans="1:16" ht="4.9000000000000004" customHeight="1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</row>
  </sheetData>
  <autoFilter ref="A11:P354"/>
  <mergeCells count="156">
    <mergeCell ref="O161:O169"/>
    <mergeCell ref="P161:P169"/>
    <mergeCell ref="A161:A169"/>
    <mergeCell ref="A139:A150"/>
    <mergeCell ref="O139:O150"/>
    <mergeCell ref="P139:P150"/>
    <mergeCell ref="B147:B148"/>
    <mergeCell ref="B155:B156"/>
    <mergeCell ref="A254:A259"/>
    <mergeCell ref="O254:O259"/>
    <mergeCell ref="P254:P259"/>
    <mergeCell ref="A238:A245"/>
    <mergeCell ref="O238:O245"/>
    <mergeCell ref="P238:P245"/>
    <mergeCell ref="A246:A253"/>
    <mergeCell ref="O246:O253"/>
    <mergeCell ref="P246:P253"/>
    <mergeCell ref="A179:A185"/>
    <mergeCell ref="O179:O185"/>
    <mergeCell ref="P179:P185"/>
    <mergeCell ref="A186:A193"/>
    <mergeCell ref="O186:O193"/>
    <mergeCell ref="P186:P193"/>
    <mergeCell ref="A194:A201"/>
    <mergeCell ref="O322:O329"/>
    <mergeCell ref="P322:P329"/>
    <mergeCell ref="A350:A355"/>
    <mergeCell ref="O350:O355"/>
    <mergeCell ref="P350:P355"/>
    <mergeCell ref="A269:A274"/>
    <mergeCell ref="O269:O274"/>
    <mergeCell ref="P269:P274"/>
    <mergeCell ref="A275:A280"/>
    <mergeCell ref="O275:O280"/>
    <mergeCell ref="P275:P280"/>
    <mergeCell ref="A291:A298"/>
    <mergeCell ref="P291:P298"/>
    <mergeCell ref="O291:O298"/>
    <mergeCell ref="A315:A320"/>
    <mergeCell ref="O315:O320"/>
    <mergeCell ref="P315:P320"/>
    <mergeCell ref="A299:A306"/>
    <mergeCell ref="P330:P337"/>
    <mergeCell ref="A307:A314"/>
    <mergeCell ref="O307:O314"/>
    <mergeCell ref="P307:P314"/>
    <mergeCell ref="A94:A99"/>
    <mergeCell ref="A54:A61"/>
    <mergeCell ref="O54:O61"/>
    <mergeCell ref="P54:P61"/>
    <mergeCell ref="O261:O268"/>
    <mergeCell ref="P261:P268"/>
    <mergeCell ref="A283:A290"/>
    <mergeCell ref="O283:O290"/>
    <mergeCell ref="P283:P290"/>
    <mergeCell ref="O109:O118"/>
    <mergeCell ref="P109:P118"/>
    <mergeCell ref="A109:A118"/>
    <mergeCell ref="A119:A130"/>
    <mergeCell ref="P119:P130"/>
    <mergeCell ref="O119:O130"/>
    <mergeCell ref="A101:A108"/>
    <mergeCell ref="O101:O108"/>
    <mergeCell ref="P101:P108"/>
    <mergeCell ref="A131:A138"/>
    <mergeCell ref="O131:O138"/>
    <mergeCell ref="P131:P138"/>
    <mergeCell ref="A151:A160"/>
    <mergeCell ref="O151:O160"/>
    <mergeCell ref="P151:P160"/>
    <mergeCell ref="A6:P6"/>
    <mergeCell ref="A100:P100"/>
    <mergeCell ref="H8:H10"/>
    <mergeCell ref="M8:M10"/>
    <mergeCell ref="N8:N10"/>
    <mergeCell ref="I8:L9"/>
    <mergeCell ref="P30:P37"/>
    <mergeCell ref="A46:A53"/>
    <mergeCell ref="O46:O53"/>
    <mergeCell ref="P46:P53"/>
    <mergeCell ref="A62:A69"/>
    <mergeCell ref="O62:O69"/>
    <mergeCell ref="P62:P69"/>
    <mergeCell ref="A70:A77"/>
    <mergeCell ref="P8:P10"/>
    <mergeCell ref="C9:C10"/>
    <mergeCell ref="P22:P29"/>
    <mergeCell ref="A30:A37"/>
    <mergeCell ref="O30:O37"/>
    <mergeCell ref="A86:A93"/>
    <mergeCell ref="O86:O93"/>
    <mergeCell ref="P86:P93"/>
    <mergeCell ref="D9:D10"/>
    <mergeCell ref="F9:F10"/>
    <mergeCell ref="G9:G10"/>
    <mergeCell ref="E9:E10"/>
    <mergeCell ref="A8:A10"/>
    <mergeCell ref="B8:B10"/>
    <mergeCell ref="C8:G8"/>
    <mergeCell ref="O8:O10"/>
    <mergeCell ref="B127:B128"/>
    <mergeCell ref="O70:O77"/>
    <mergeCell ref="A12:P12"/>
    <mergeCell ref="A13:P13"/>
    <mergeCell ref="P70:P77"/>
    <mergeCell ref="A78:A85"/>
    <mergeCell ref="O78:O85"/>
    <mergeCell ref="P78:P85"/>
    <mergeCell ref="A14:A21"/>
    <mergeCell ref="O14:O21"/>
    <mergeCell ref="P14:P21"/>
    <mergeCell ref="A38:A45"/>
    <mergeCell ref="O38:O45"/>
    <mergeCell ref="P38:P45"/>
    <mergeCell ref="A22:A29"/>
    <mergeCell ref="O22:O29"/>
    <mergeCell ref="O94:O99"/>
    <mergeCell ref="P94:P99"/>
    <mergeCell ref="B164:B165"/>
    <mergeCell ref="A356:P371"/>
    <mergeCell ref="A282:P282"/>
    <mergeCell ref="A338:A343"/>
    <mergeCell ref="O338:O343"/>
    <mergeCell ref="P338:P343"/>
    <mergeCell ref="A344:A349"/>
    <mergeCell ref="O344:O349"/>
    <mergeCell ref="P344:P349"/>
    <mergeCell ref="B217:B219"/>
    <mergeCell ref="B173:B174"/>
    <mergeCell ref="B205:B206"/>
    <mergeCell ref="A170:A178"/>
    <mergeCell ref="O170:O178"/>
    <mergeCell ref="P170:P178"/>
    <mergeCell ref="A260:P260"/>
    <mergeCell ref="A281:P281"/>
    <mergeCell ref="A321:P321"/>
    <mergeCell ref="A261:A268"/>
    <mergeCell ref="O299:O306"/>
    <mergeCell ref="P299:P306"/>
    <mergeCell ref="A330:A337"/>
    <mergeCell ref="O330:O337"/>
    <mergeCell ref="A322:A329"/>
    <mergeCell ref="O194:O201"/>
    <mergeCell ref="P194:P201"/>
    <mergeCell ref="A230:A237"/>
    <mergeCell ref="O230:O237"/>
    <mergeCell ref="P230:P237"/>
    <mergeCell ref="A202:A210"/>
    <mergeCell ref="O202:O210"/>
    <mergeCell ref="P202:P210"/>
    <mergeCell ref="A211:A221"/>
    <mergeCell ref="O211:O221"/>
    <mergeCell ref="P211:P221"/>
    <mergeCell ref="A222:A229"/>
    <mergeCell ref="O222:O229"/>
    <mergeCell ref="P222:P229"/>
  </mergeCells>
  <pageMargins left="0.25" right="0.25" top="0.75" bottom="0.75" header="0.3" footer="0.3"/>
  <pageSetup paperSize="9" scale="69" fitToHeight="0" orientation="landscape" r:id="rId1"/>
  <rowBreaks count="12" manualBreakCount="12">
    <brk id="29" max="15" man="1"/>
    <brk id="61" max="15" man="1"/>
    <brk id="85" max="15" man="1"/>
    <brk id="108" max="15" man="1"/>
    <brk id="138" max="15" man="1"/>
    <brk id="169" max="15" man="1"/>
    <brk id="201" max="15" man="1"/>
    <brk id="237" max="15" man="1"/>
    <brk id="268" max="15" man="1"/>
    <brk id="298" max="15" man="1"/>
    <brk id="320" max="15" man="1"/>
    <brk id="35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Кузнецов Роман Вячеславович</cp:lastModifiedBy>
  <cp:lastPrinted>2020-04-30T02:36:29Z</cp:lastPrinted>
  <dcterms:created xsi:type="dcterms:W3CDTF">2019-01-23T06:56:37Z</dcterms:created>
  <dcterms:modified xsi:type="dcterms:W3CDTF">2021-01-28T10:24:09Z</dcterms:modified>
</cp:coreProperties>
</file>