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Яковлева С.В\ГП ОБРАЗОВАНИЕ\ГП 2021_ПРОЕКТ\Изм. под новый закон_2021\"/>
    </mc:Choice>
  </mc:AlternateContent>
  <bookViews>
    <workbookView xWindow="0" yWindow="0" windowWidth="17220" windowHeight="11385"/>
  </bookViews>
  <sheets>
    <sheet name="ГП Образование_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'ГП Образование_new'!$A$9:$U$323</definedName>
    <definedName name="Z_03C7F920_5BD0_45B1_A1FD_B81817558C45_.wvu.FilterData" localSheetId="0" hidden="1">'ГП Образование_new'!$A$9:$U$323</definedName>
    <definedName name="Z_09681EB6_A459_4C51_86E0_B9E83C9AD39A_.wvu.FilterData" localSheetId="0" hidden="1">'ГП Образование_new'!$A$9:$AE$316</definedName>
    <definedName name="Z_0E0215E5_F0B2_4B17_BE02_E752E00D9CAF_.wvu.Cols" localSheetId="0" hidden="1">'ГП Образование_new'!$P:$Q</definedName>
    <definedName name="Z_0E0215E5_F0B2_4B17_BE02_E752E00D9CAF_.wvu.FilterData" localSheetId="0" hidden="1">'ГП Образование_new'!$A$9:$AE$316</definedName>
    <definedName name="Z_0E0215E5_F0B2_4B17_BE02_E752E00D9CAF_.wvu.PrintArea" localSheetId="0" hidden="1">'ГП Образование_new'!$A$1:$O$389</definedName>
    <definedName name="Z_0E0215E5_F0B2_4B17_BE02_E752E00D9CAF_.wvu.PrintTitles" localSheetId="0" hidden="1">'ГП Образование_new'!$6:$9</definedName>
    <definedName name="Z_0E0215E5_F0B2_4B17_BE02_E752E00D9CAF_.wvu.Rows" localSheetId="0" hidden="1">'ГП Образование_new'!#REF!,'ГП Образование_new'!#REF!,'ГП Образование_new'!#REF!</definedName>
    <definedName name="Z_20C661D0_AFB7_41CE_96C0_5838BFF78D85_.wvu.FilterData" localSheetId="0" hidden="1">'ГП Образование_new'!$A$9:$AE$316</definedName>
    <definedName name="Z_29606271_0522_442E_A020_14B47AF0D2EE_.wvu.FilterData" localSheetId="0" hidden="1">'ГП Образование_new'!$A$9:$U$323</definedName>
    <definedName name="Z_3286A53C_0615_444B_B55A_DAE8F927C48A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3286A53C_0615_444B_B55A_DAE8F927C48A_.wvu.FilterData" localSheetId="0" hidden="1">'ГП Образование_new'!$A$9:$AE$316</definedName>
    <definedName name="Z_3286A53C_0615_444B_B55A_DAE8F927C48A_.wvu.PrintArea" localSheetId="0" hidden="1">'ГП Образование_new'!$A$1:$O$389</definedName>
    <definedName name="Z_3286A53C_0615_444B_B55A_DAE8F927C48A_.wvu.PrintTitles" localSheetId="0" hidden="1">'ГП Образование_new'!$6:$9</definedName>
    <definedName name="Z_3286A53C_0615_444B_B55A_DAE8F927C48A_.wvu.Rows" localSheetId="0" hidden="1">'ГП Образование_new'!#REF!</definedName>
    <definedName name="Z_340990CD_297F_4230_9DDA_1DCE9359A7BB_.wvu.FilterData" localSheetId="0" hidden="1">'ГП Образование_new'!$A$9:$AE$316</definedName>
    <definedName name="Z_4E79CADB_2B13_4820_A18F_56DFE44FEC0E_.wvu.FilterData" localSheetId="0" hidden="1">'ГП Образование_new'!$A$9:$AE$316</definedName>
    <definedName name="Z_51D2E0AC_677A_4974_AE3C_09EB746A42F5_.wvu.FilterData" localSheetId="0" hidden="1">'ГП Образование_new'!$A$9:$AE$316</definedName>
    <definedName name="Z_5D51BC40_26BC_4F40_8FA8_202FEAD9BC33_.wvu.FilterData" localSheetId="0" hidden="1">'ГП Образование_new'!$A$9:$AE$316</definedName>
    <definedName name="Z_62A45EA8_4C8C_468A_9DC1_2F2EFB94BA69_.wvu.FilterData" localSheetId="0" hidden="1">'ГП Образование_new'!$A$9:$AE$316</definedName>
    <definedName name="Z_63879F02_6C8B_4465_A621_B52E2B612BE1_.wvu.FilterData" localSheetId="0" hidden="1">'ГП Образование_new'!$A$9:$U$323</definedName>
    <definedName name="Z_65161BEE_BCFE_42A1_8CA9_28EE007415C4_.wvu.FilterData" localSheetId="0" hidden="1">'ГП Образование_new'!$A$9:$U$323</definedName>
    <definedName name="Z_657A5ED6_7806_4406_BBEA_76D906A9E3B5_.wvu.FilterData" localSheetId="0" hidden="1">'ГП Образование_new'!$A$9:$AE$316</definedName>
    <definedName name="Z_72153250_B1EB_403D_B5A9_8C27BB31089C_.wvu.Cols" localSheetId="0" hidden="1">'ГП Образование_new'!$P:$Q</definedName>
    <definedName name="Z_72153250_B1EB_403D_B5A9_8C27BB31089C_.wvu.FilterData" localSheetId="0" hidden="1">'ГП Образование_new'!$A$9:$AE$316</definedName>
    <definedName name="Z_72153250_B1EB_403D_B5A9_8C27BB31089C_.wvu.PrintArea" localSheetId="0" hidden="1">'ГП Образование_new'!$A$1:$O$389</definedName>
    <definedName name="Z_72153250_B1EB_403D_B5A9_8C27BB31089C_.wvu.PrintTitles" localSheetId="0" hidden="1">'ГП Образование_new'!$6:$9</definedName>
    <definedName name="Z_72153250_B1EB_403D_B5A9_8C27BB31089C_.wvu.Rows" localSheetId="0" hidden="1">'ГП Образование_new'!$1:$1,'ГП Образование_new'!$318:$369</definedName>
    <definedName name="Z_7436765E_FE65_49D8_820E_FEAD58F89418_.wvu.FilterData" localSheetId="0" hidden="1">'ГП Образование_new'!$A$9:$U$323</definedName>
    <definedName name="Z_775A62AC_AFCC_49E9_8344_B4555EA5A1F7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775A62AC_AFCC_49E9_8344_B4555EA5A1F7_.wvu.FilterData" localSheetId="0" hidden="1">'ГП Образование_new'!$A$9:$AE$316</definedName>
    <definedName name="Z_775A62AC_AFCC_49E9_8344_B4555EA5A1F7_.wvu.PrintArea" localSheetId="0" hidden="1">'ГП Образование_new'!$A$1:$O$389</definedName>
    <definedName name="Z_775A62AC_AFCC_49E9_8344_B4555EA5A1F7_.wvu.PrintTitles" localSheetId="0" hidden="1">'ГП Образование_new'!$6:$9</definedName>
    <definedName name="Z_9B7F8430_50C5_4810_A17F_BFB092B5E4A4_.wvu.FilterData" localSheetId="0" hidden="1">'ГП Образование_new'!$A$9:$AE$316</definedName>
    <definedName name="Z_A44072AE_9766_4B3A_BC71_00C511450946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A44072AE_9766_4B3A_BC71_00C511450946_.wvu.FilterData" localSheetId="0" hidden="1">'ГП Образование_new'!$A$9:$AE$316</definedName>
    <definedName name="Z_A44072AE_9766_4B3A_BC71_00C511450946_.wvu.PrintArea" localSheetId="0" hidden="1">'ГП Образование_new'!$A$1:$O$389</definedName>
    <definedName name="Z_A44072AE_9766_4B3A_BC71_00C511450946_.wvu.PrintTitles" localSheetId="0" hidden="1">'ГП Образование_new'!$6:$9</definedName>
    <definedName name="Z_AE257BF0_0039_4D69_82F6_25406EBE3800_.wvu.FilterData" localSheetId="0" hidden="1">'ГП Образование_new'!$A$9:$AE$316</definedName>
    <definedName name="Z_B3A33B6C_9BCC_4FE8_B107_2E3384F26C45_.wvu.Cols" localSheetId="0" hidden="1">'ГП Образование_new'!$P:$Q</definedName>
    <definedName name="Z_B3A33B6C_9BCC_4FE8_B107_2E3384F26C45_.wvu.FilterData" localSheetId="0" hidden="1">'ГП Образование_new'!$A$9:$AE$316</definedName>
    <definedName name="Z_B3A33B6C_9BCC_4FE8_B107_2E3384F26C45_.wvu.PrintArea" localSheetId="0" hidden="1">'ГП Образование_new'!$A$1:$O$389</definedName>
    <definedName name="Z_B3A33B6C_9BCC_4FE8_B107_2E3384F26C45_.wvu.PrintTitles" localSheetId="0" hidden="1">'ГП Образование_new'!$6:$9</definedName>
    <definedName name="Z_B3A33B6C_9BCC_4FE8_B107_2E3384F26C45_.wvu.Rows" localSheetId="0" hidden="1">'ГП Образование_new'!$1:$1,'ГП Образование_new'!$318:$369</definedName>
    <definedName name="Z_B9D8E316_B23F_4FF0_AF70_4C0C8E800DC6_.wvu.FilterData" localSheetId="0" hidden="1">'ГП Образование_new'!$A$9:$AE$316</definedName>
    <definedName name="Z_BCCC67DA_03DA_45FD_9FFB_040FE0B402EF_.wvu.FilterData" localSheetId="0" hidden="1">'ГП Образование_new'!$A$9:$U$323</definedName>
    <definedName name="Z_BEB9E14A_E859_4B4A_9CE1_B3AD3F1D73D1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BEB9E14A_E859_4B4A_9CE1_B3AD3F1D73D1_.wvu.FilterData" localSheetId="0" hidden="1">'ГП Образование_new'!$A$9:$AE$316</definedName>
    <definedName name="Z_BEB9E14A_E859_4B4A_9CE1_B3AD3F1D73D1_.wvu.PrintArea" localSheetId="0" hidden="1">'ГП Образование_new'!$A$1:$O$389</definedName>
    <definedName name="Z_BEB9E14A_E859_4B4A_9CE1_B3AD3F1D73D1_.wvu.PrintTitles" localSheetId="0" hidden="1">'ГП Образование_new'!$6:$9</definedName>
    <definedName name="Z_CC0BA27C_0B6F_40DD_BFD2_BE6463DE4AD7_.wvu.FilterData" localSheetId="0" hidden="1">'ГП Образование_new'!$A$9:$AE$316</definedName>
    <definedName name="Z_D27CADCD_B486_4519_B3B9_E36D80B527A4_.wvu.FilterData" localSheetId="0" hidden="1">'ГП Образование_new'!$A$9:$AE$316</definedName>
    <definedName name="Z_E4EFEC4C_797F_4095_A0E4_760DEA87D7BF_.wvu.FilterData" localSheetId="0" hidden="1">'ГП Образование_new'!$A$9:$AE$316</definedName>
    <definedName name="_xlnm.Print_Titles" localSheetId="0">'ГП Образование_new'!$6:$9</definedName>
    <definedName name="_xlnm.Print_Area" localSheetId="0">'ГП Образование_new'!$A$1:$O$383</definedName>
  </definedNames>
  <calcPr calcId="162913" iterate="1"/>
  <customWorkbookViews>
    <customWorkbookView name="Зайцева Дарья Михайловна - Личное представление" guid="{B3A33B6C-9BCC-4FE8-B107-2E3384F26C45}" mergeInterval="0" personalView="1" maximized="1" windowWidth="1596" windowHeight="641" activeSheetId="1"/>
    <customWorkbookView name="Цебенко Лариса Юрьевна - Личное представление" guid="{72153250-B1EB-403D-B5A9-8C27BB31089C}" mergeInterval="0" personalView="1" maximized="1" windowWidth="1550" windowHeight="53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Гавриленко Ольга Михайловна - Личное представление" guid="{BEB9E14A-E859-4B4A-9CE1-B3AD3F1D73D1}" mergeInterval="0" personalView="1" maximized="1" windowWidth="1676" windowHeight="74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Овсянникова Ольга Юрьевна - Личное представление" guid="{0E0215E5-F0B2-4B17-BE02-E752E00D9CAF}" mergeInterval="0" personalView="1" maximized="1" windowWidth="1676" windowHeight="735" activeSheetId="1"/>
  </customWorkbookViews>
</workbook>
</file>

<file path=xl/calcChain.xml><?xml version="1.0" encoding="utf-8"?>
<calcChain xmlns="http://schemas.openxmlformats.org/spreadsheetml/2006/main">
  <c r="J67" i="1" l="1"/>
  <c r="I67" i="1"/>
  <c r="I179" i="1" s="1"/>
  <c r="J12" i="1" l="1"/>
  <c r="K12" i="1"/>
  <c r="L150" i="1" l="1"/>
  <c r="L207" i="1" l="1"/>
  <c r="L29" i="1"/>
  <c r="H141" i="1" l="1"/>
  <c r="H140" i="1"/>
  <c r="J115" i="1"/>
  <c r="I322" i="1"/>
  <c r="I177" i="1"/>
  <c r="I313" i="1" s="1"/>
  <c r="I319" i="1" s="1"/>
  <c r="J177" i="1"/>
  <c r="J313" i="1" s="1"/>
  <c r="J319" i="1" s="1"/>
  <c r="K177" i="1"/>
  <c r="K313" i="1" s="1"/>
  <c r="K178" i="1"/>
  <c r="K180" i="1"/>
  <c r="K181" i="1"/>
  <c r="K317" i="1" s="1"/>
  <c r="J14" i="1"/>
  <c r="I11" i="1"/>
  <c r="K68" i="1"/>
  <c r="I115" i="1"/>
  <c r="K115" i="1"/>
  <c r="J34" i="1"/>
  <c r="I12" i="1"/>
  <c r="J24" i="1"/>
  <c r="I24" i="1"/>
  <c r="K19" i="1"/>
  <c r="J19" i="1"/>
  <c r="I19" i="1"/>
  <c r="K11" i="1"/>
  <c r="J11" i="1"/>
  <c r="K292" i="1"/>
  <c r="J292" i="1"/>
  <c r="I292" i="1"/>
  <c r="K202" i="1"/>
  <c r="J202" i="1"/>
  <c r="I202" i="1"/>
  <c r="H146" i="1"/>
  <c r="H145" i="1"/>
  <c r="H76" i="1"/>
  <c r="H68" i="1"/>
  <c r="H67" i="1"/>
  <c r="H66" i="1"/>
  <c r="H65" i="1"/>
  <c r="I316" i="1"/>
  <c r="J316" i="1"/>
  <c r="K316" i="1"/>
  <c r="L316" i="1"/>
  <c r="M316" i="1"/>
  <c r="H151" i="1"/>
  <c r="H152" i="1"/>
  <c r="I181" i="1"/>
  <c r="I317" i="1"/>
  <c r="J181" i="1"/>
  <c r="J317" i="1"/>
  <c r="L181" i="1"/>
  <c r="L317" i="1" s="1"/>
  <c r="M181" i="1"/>
  <c r="M318" i="1" s="1"/>
  <c r="M317" i="1"/>
  <c r="G181" i="1"/>
  <c r="H181" i="1"/>
  <c r="H317" i="1"/>
  <c r="G318" i="1"/>
  <c r="G317" i="1"/>
  <c r="H318" i="1"/>
  <c r="H323" i="1"/>
  <c r="H328" i="1"/>
  <c r="H333" i="1"/>
  <c r="H338" i="1"/>
  <c r="H343" i="1"/>
  <c r="H348" i="1"/>
  <c r="H370" i="1"/>
  <c r="K318" i="1"/>
  <c r="J318" i="1"/>
  <c r="J323" i="1"/>
  <c r="J328" i="1"/>
  <c r="J333" i="1"/>
  <c r="J338" i="1"/>
  <c r="J343" i="1" s="1"/>
  <c r="J348" i="1" s="1"/>
  <c r="J353" i="1" s="1"/>
  <c r="J358" i="1" s="1"/>
  <c r="J363" i="1" s="1"/>
  <c r="J368" i="1" s="1"/>
  <c r="J370" i="1"/>
  <c r="I318" i="1"/>
  <c r="I323" i="1" s="1"/>
  <c r="I328" i="1" s="1"/>
  <c r="I370" i="1"/>
  <c r="G196" i="1"/>
  <c r="M178" i="1"/>
  <c r="M179" i="1"/>
  <c r="M180" i="1"/>
  <c r="G177" i="1"/>
  <c r="G178" i="1"/>
  <c r="I178" i="1"/>
  <c r="I314" i="1" s="1"/>
  <c r="J178" i="1"/>
  <c r="J314" i="1" s="1"/>
  <c r="G179" i="1"/>
  <c r="J179" i="1"/>
  <c r="J315" i="1" s="1"/>
  <c r="J352" i="1" s="1"/>
  <c r="G180" i="1"/>
  <c r="I180" i="1"/>
  <c r="J180" i="1"/>
  <c r="L178" i="1"/>
  <c r="L179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J222" i="1"/>
  <c r="I222" i="1"/>
  <c r="H222" i="1"/>
  <c r="L180" i="1"/>
  <c r="M130" i="1"/>
  <c r="L130" i="1"/>
  <c r="H180" i="1"/>
  <c r="H316" i="1"/>
  <c r="J135" i="1"/>
  <c r="I135" i="1"/>
  <c r="H322" i="1"/>
  <c r="H353" i="1"/>
  <c r="H327" i="1"/>
  <c r="H332" i="1"/>
  <c r="H358" i="1"/>
  <c r="H337" i="1"/>
  <c r="H342" i="1"/>
  <c r="H363" i="1"/>
  <c r="H368" i="1"/>
  <c r="H223" i="1"/>
  <c r="H224" i="1"/>
  <c r="H225" i="1"/>
  <c r="G224" i="1"/>
  <c r="G225" i="1"/>
  <c r="G223" i="1"/>
  <c r="J277" i="1"/>
  <c r="I277" i="1"/>
  <c r="H277" i="1"/>
  <c r="I309" i="1"/>
  <c r="J309" i="1"/>
  <c r="K309" i="1"/>
  <c r="L309" i="1"/>
  <c r="M309" i="1"/>
  <c r="H309" i="1"/>
  <c r="J308" i="1"/>
  <c r="K308" i="1"/>
  <c r="L308" i="1"/>
  <c r="M308" i="1"/>
  <c r="I308" i="1"/>
  <c r="H308" i="1"/>
  <c r="G309" i="1"/>
  <c r="G310" i="1"/>
  <c r="G311" i="1"/>
  <c r="G308" i="1"/>
  <c r="G266" i="1"/>
  <c r="G261" i="1"/>
  <c r="G255" i="1"/>
  <c r="G249" i="1"/>
  <c r="G243" i="1"/>
  <c r="G186" i="1"/>
  <c r="G323" i="1"/>
  <c r="G328" i="1"/>
  <c r="G333" i="1" s="1"/>
  <c r="G338" i="1" s="1"/>
  <c r="G343" i="1" s="1"/>
  <c r="G348" i="1" s="1"/>
  <c r="G353" i="1" s="1"/>
  <c r="L76" i="1"/>
  <c r="M76" i="1"/>
  <c r="M177" i="1"/>
  <c r="L177" i="1"/>
  <c r="H310" i="1"/>
  <c r="H347" i="1"/>
  <c r="I310" i="1"/>
  <c r="J310" i="1"/>
  <c r="K310" i="1"/>
  <c r="L310" i="1"/>
  <c r="M310" i="1"/>
  <c r="M267" i="1"/>
  <c r="L267" i="1"/>
  <c r="H278" i="1"/>
  <c r="I278" i="1"/>
  <c r="J278" i="1"/>
  <c r="K278" i="1"/>
  <c r="K314" i="1"/>
  <c r="K320" i="1" s="1"/>
  <c r="K325" i="1" s="1"/>
  <c r="L278" i="1"/>
  <c r="L314" i="1"/>
  <c r="M278" i="1"/>
  <c r="M314" i="1"/>
  <c r="G278" i="1"/>
  <c r="G314" i="1"/>
  <c r="G320" i="1" s="1"/>
  <c r="G279" i="1"/>
  <c r="G315" i="1"/>
  <c r="G280" i="1"/>
  <c r="G316" i="1"/>
  <c r="G322" i="1"/>
  <c r="G327" i="1"/>
  <c r="G332" i="1"/>
  <c r="G337" i="1"/>
  <c r="G342" i="1"/>
  <c r="G347" i="1"/>
  <c r="N347" i="1" s="1"/>
  <c r="G352" i="1"/>
  <c r="G357" i="1" s="1"/>
  <c r="G362" i="1" s="1"/>
  <c r="G367" i="1" s="1"/>
  <c r="M320" i="1"/>
  <c r="G321" i="1"/>
  <c r="G326" i="1"/>
  <c r="G331" i="1"/>
  <c r="G336" i="1"/>
  <c r="G341" i="1"/>
  <c r="G346" i="1" s="1"/>
  <c r="L320" i="1"/>
  <c r="L325" i="1"/>
  <c r="M325" i="1"/>
  <c r="M186" i="1"/>
  <c r="L186" i="1"/>
  <c r="L222" i="1"/>
  <c r="L313" i="1" s="1"/>
  <c r="M222" i="1"/>
  <c r="K222" i="1"/>
  <c r="L330" i="1"/>
  <c r="M330" i="1"/>
  <c r="H279" i="1"/>
  <c r="I279" i="1"/>
  <c r="J279" i="1"/>
  <c r="K279" i="1"/>
  <c r="L279" i="1"/>
  <c r="L315" i="1"/>
  <c r="M279" i="1"/>
  <c r="M315" i="1"/>
  <c r="H280" i="1"/>
  <c r="I280" i="1"/>
  <c r="J280" i="1"/>
  <c r="K280" i="1"/>
  <c r="L280" i="1"/>
  <c r="M280" i="1"/>
  <c r="M322" i="1"/>
  <c r="L322" i="1"/>
  <c r="K322" i="1"/>
  <c r="J322" i="1"/>
  <c r="M321" i="1"/>
  <c r="L335" i="1"/>
  <c r="L340" i="1"/>
  <c r="L345" i="1"/>
  <c r="L321" i="1"/>
  <c r="M335" i="1"/>
  <c r="M340" i="1"/>
  <c r="M345" i="1"/>
  <c r="K327" i="1"/>
  <c r="M327" i="1"/>
  <c r="J327" i="1"/>
  <c r="L327" i="1"/>
  <c r="I327" i="1"/>
  <c r="L326" i="1"/>
  <c r="M326" i="1"/>
  <c r="I315" i="1"/>
  <c r="M332" i="1"/>
  <c r="M337" i="1"/>
  <c r="M342" i="1"/>
  <c r="M347" i="1"/>
  <c r="M352" i="1"/>
  <c r="M357" i="1"/>
  <c r="M362" i="1"/>
  <c r="L332" i="1"/>
  <c r="L337" i="1"/>
  <c r="L342" i="1"/>
  <c r="L347" i="1"/>
  <c r="L352" i="1"/>
  <c r="L357" i="1"/>
  <c r="L362" i="1"/>
  <c r="K332" i="1"/>
  <c r="K337" i="1"/>
  <c r="K342" i="1"/>
  <c r="K347" i="1"/>
  <c r="I332" i="1"/>
  <c r="N327" i="1"/>
  <c r="J332" i="1"/>
  <c r="M331" i="1"/>
  <c r="L331" i="1"/>
  <c r="J337" i="1"/>
  <c r="J342" i="1"/>
  <c r="J347" i="1"/>
  <c r="I337" i="1"/>
  <c r="I342" i="1"/>
  <c r="L336" i="1"/>
  <c r="L367" i="1"/>
  <c r="M336" i="1"/>
  <c r="M367" i="1"/>
  <c r="I347" i="1"/>
  <c r="N342" i="1"/>
  <c r="M249" i="1"/>
  <c r="M341" i="1"/>
  <c r="M346" i="1"/>
  <c r="M351" i="1"/>
  <c r="M356" i="1"/>
  <c r="M361" i="1"/>
  <c r="M366" i="1"/>
  <c r="L249" i="1"/>
  <c r="L341" i="1"/>
  <c r="L346" i="1"/>
  <c r="L351" i="1"/>
  <c r="L356" i="1"/>
  <c r="L361" i="1"/>
  <c r="L366" i="1"/>
  <c r="M231" i="1"/>
  <c r="L231" i="1"/>
  <c r="K323" i="1"/>
  <c r="K328" i="1" s="1"/>
  <c r="L237" i="1"/>
  <c r="M237" i="1"/>
  <c r="M277" i="1"/>
  <c r="M313" i="1"/>
  <c r="G237" i="1"/>
  <c r="M319" i="1"/>
  <c r="M350" i="1"/>
  <c r="L277" i="1"/>
  <c r="K277" i="1"/>
  <c r="M324" i="1"/>
  <c r="M355" i="1"/>
  <c r="M329" i="1"/>
  <c r="M360" i="1"/>
  <c r="M334" i="1"/>
  <c r="M339" i="1"/>
  <c r="M344" i="1"/>
  <c r="M349" i="1"/>
  <c r="M365" i="1"/>
  <c r="H82" i="1"/>
  <c r="H135" i="1"/>
  <c r="H177" i="1"/>
  <c r="H313" i="1" s="1"/>
  <c r="H179" i="1"/>
  <c r="H315" i="1"/>
  <c r="H178" i="1"/>
  <c r="H314" i="1"/>
  <c r="H351" i="1" s="1"/>
  <c r="H320" i="1"/>
  <c r="H325" i="1" s="1"/>
  <c r="H321" i="1"/>
  <c r="H326" i="1"/>
  <c r="H352" i="1"/>
  <c r="N337" i="1"/>
  <c r="N332" i="1"/>
  <c r="H357" i="1"/>
  <c r="H331" i="1"/>
  <c r="H362" i="1"/>
  <c r="H336" i="1"/>
  <c r="H341" i="1"/>
  <c r="H367" i="1"/>
  <c r="H346" i="1"/>
  <c r="H356" i="1" l="1"/>
  <c r="G351" i="1"/>
  <c r="G356" i="1" s="1"/>
  <c r="G358" i="1"/>
  <c r="G363" i="1" s="1"/>
  <c r="G368" i="1" s="1"/>
  <c r="J321" i="1"/>
  <c r="J326" i="1" s="1"/>
  <c r="J331" i="1" s="1"/>
  <c r="H319" i="1"/>
  <c r="H330" i="1"/>
  <c r="H361" i="1"/>
  <c r="G325" i="1"/>
  <c r="G277" i="1"/>
  <c r="I321" i="1"/>
  <c r="I352" i="1"/>
  <c r="J320" i="1"/>
  <c r="K330" i="1"/>
  <c r="K319" i="1"/>
  <c r="J324" i="1"/>
  <c r="M323" i="1"/>
  <c r="M354" i="1"/>
  <c r="M370" i="1"/>
  <c r="L370" i="1"/>
  <c r="L318" i="1"/>
  <c r="L323" i="1" s="1"/>
  <c r="L328" i="1" s="1"/>
  <c r="L333" i="1" s="1"/>
  <c r="L338" i="1" s="1"/>
  <c r="L343" i="1" s="1"/>
  <c r="L348" i="1" s="1"/>
  <c r="L353" i="1" s="1"/>
  <c r="L358" i="1" s="1"/>
  <c r="L363" i="1" s="1"/>
  <c r="L368" i="1" s="1"/>
  <c r="K333" i="1"/>
  <c r="K370" i="1"/>
  <c r="I333" i="1"/>
  <c r="I320" i="1"/>
  <c r="I324" i="1"/>
  <c r="L319" i="1"/>
  <c r="L324" i="1" s="1"/>
  <c r="L350" i="1"/>
  <c r="L329" i="1"/>
  <c r="J357" i="1" l="1"/>
  <c r="J362" i="1" s="1"/>
  <c r="J367" i="1" s="1"/>
  <c r="G361" i="1"/>
  <c r="G330" i="1"/>
  <c r="H366" i="1"/>
  <c r="H335" i="1"/>
  <c r="H340" i="1" s="1"/>
  <c r="H345" i="1" s="1"/>
  <c r="H350" i="1" s="1"/>
  <c r="H355" i="1" s="1"/>
  <c r="H324" i="1"/>
  <c r="G313" i="1"/>
  <c r="J336" i="1"/>
  <c r="J341" i="1" s="1"/>
  <c r="J346" i="1" s="1"/>
  <c r="J351" i="1" s="1"/>
  <c r="J356" i="1" s="1"/>
  <c r="I357" i="1"/>
  <c r="I326" i="1"/>
  <c r="J325" i="1"/>
  <c r="K335" i="1"/>
  <c r="K340" i="1" s="1"/>
  <c r="K345" i="1" s="1"/>
  <c r="K350" i="1" s="1"/>
  <c r="K355" i="1" s="1"/>
  <c r="J329" i="1"/>
  <c r="K324" i="1"/>
  <c r="M328" i="1"/>
  <c r="M359" i="1"/>
  <c r="K338" i="1"/>
  <c r="K343" i="1" s="1"/>
  <c r="K348" i="1" s="1"/>
  <c r="K353" i="1" s="1"/>
  <c r="K358" i="1" s="1"/>
  <c r="K363" i="1" s="1"/>
  <c r="K368" i="1" s="1"/>
  <c r="I338" i="1"/>
  <c r="I325" i="1"/>
  <c r="I329" i="1"/>
  <c r="L355" i="1"/>
  <c r="L334" i="1"/>
  <c r="H329" i="1" l="1"/>
  <c r="H360" i="1"/>
  <c r="G366" i="1"/>
  <c r="G335" i="1"/>
  <c r="G340" i="1" s="1"/>
  <c r="G345" i="1" s="1"/>
  <c r="G319" i="1"/>
  <c r="G350" i="1"/>
  <c r="I362" i="1"/>
  <c r="I331" i="1"/>
  <c r="J330" i="1"/>
  <c r="J361" i="1"/>
  <c r="K360" i="1"/>
  <c r="K329" i="1"/>
  <c r="J334" i="1"/>
  <c r="J339" i="1" s="1"/>
  <c r="J344" i="1" s="1"/>
  <c r="J349" i="1" s="1"/>
  <c r="J354" i="1" s="1"/>
  <c r="J359" i="1" s="1"/>
  <c r="J364" i="1" s="1"/>
  <c r="J369" i="1" s="1"/>
  <c r="M364" i="1"/>
  <c r="M333" i="1"/>
  <c r="N328" i="1"/>
  <c r="I343" i="1"/>
  <c r="I330" i="1"/>
  <c r="N325" i="1"/>
  <c r="I334" i="1"/>
  <c r="I339" i="1" s="1"/>
  <c r="I344" i="1" s="1"/>
  <c r="I349" i="1" s="1"/>
  <c r="I354" i="1" s="1"/>
  <c r="I359" i="1" s="1"/>
  <c r="I364" i="1" s="1"/>
  <c r="I369" i="1" s="1"/>
  <c r="L360" i="1"/>
  <c r="L339" i="1"/>
  <c r="G355" i="1" l="1"/>
  <c r="G324" i="1"/>
  <c r="H334" i="1"/>
  <c r="H339" i="1" s="1"/>
  <c r="H344" i="1" s="1"/>
  <c r="H349" i="1" s="1"/>
  <c r="H354" i="1" s="1"/>
  <c r="H359" i="1" s="1"/>
  <c r="H364" i="1" s="1"/>
  <c r="H369" i="1" s="1"/>
  <c r="H365" i="1"/>
  <c r="I367" i="1"/>
  <c r="I336" i="1"/>
  <c r="J366" i="1"/>
  <c r="J335" i="1"/>
  <c r="J340" i="1" s="1"/>
  <c r="J345" i="1" s="1"/>
  <c r="J350" i="1" s="1"/>
  <c r="J355" i="1" s="1"/>
  <c r="J360" i="1" s="1"/>
  <c r="J365" i="1" s="1"/>
  <c r="K365" i="1"/>
  <c r="K334" i="1"/>
  <c r="K339" i="1" s="1"/>
  <c r="K344" i="1" s="1"/>
  <c r="K349" i="1" s="1"/>
  <c r="K354" i="1" s="1"/>
  <c r="K359" i="1" s="1"/>
  <c r="K364" i="1" s="1"/>
  <c r="K369" i="1" s="1"/>
  <c r="M369" i="1"/>
  <c r="M338" i="1"/>
  <c r="N333" i="1"/>
  <c r="I348" i="1"/>
  <c r="N330" i="1"/>
  <c r="I335" i="1"/>
  <c r="L365" i="1"/>
  <c r="L344" i="1"/>
  <c r="G360" i="1" l="1"/>
  <c r="G329" i="1"/>
  <c r="I341" i="1"/>
  <c r="M343" i="1"/>
  <c r="N338" i="1"/>
  <c r="I353" i="1"/>
  <c r="I340" i="1"/>
  <c r="N335" i="1"/>
  <c r="L349" i="1"/>
  <c r="G334" i="1" l="1"/>
  <c r="G365" i="1"/>
  <c r="N329" i="1"/>
  <c r="I346" i="1"/>
  <c r="M348" i="1"/>
  <c r="N343" i="1"/>
  <c r="I358" i="1"/>
  <c r="I345" i="1"/>
  <c r="N340" i="1"/>
  <c r="L354" i="1"/>
  <c r="G339" i="1" l="1"/>
  <c r="N334" i="1"/>
  <c r="I351" i="1"/>
  <c r="M353" i="1"/>
  <c r="N348" i="1"/>
  <c r="I363" i="1"/>
  <c r="N345" i="1"/>
  <c r="I350" i="1"/>
  <c r="L359" i="1"/>
  <c r="G344" i="1" l="1"/>
  <c r="N339" i="1"/>
  <c r="I356" i="1"/>
  <c r="M358" i="1"/>
  <c r="N353" i="1"/>
  <c r="I368" i="1"/>
  <c r="I355" i="1"/>
  <c r="N350" i="1"/>
  <c r="L364" i="1"/>
  <c r="G349" i="1" l="1"/>
  <c r="N344" i="1"/>
  <c r="I361" i="1"/>
  <c r="M363" i="1"/>
  <c r="N358" i="1"/>
  <c r="I360" i="1"/>
  <c r="N355" i="1"/>
  <c r="L369" i="1"/>
  <c r="O364" i="1"/>
  <c r="G354" i="1" l="1"/>
  <c r="N349" i="1"/>
  <c r="I366" i="1"/>
  <c r="M368" i="1"/>
  <c r="N368" i="1" s="1"/>
  <c r="N363" i="1"/>
  <c r="I365" i="1"/>
  <c r="N365" i="1" s="1"/>
  <c r="N360" i="1"/>
  <c r="G359" i="1" l="1"/>
  <c r="N354" i="1"/>
  <c r="G364" i="1" l="1"/>
  <c r="N359" i="1"/>
  <c r="G369" i="1" l="1"/>
  <c r="N364" i="1"/>
  <c r="K67" i="1" l="1"/>
  <c r="K179" i="1" s="1"/>
  <c r="K315" i="1" s="1"/>
  <c r="K352" i="1" l="1"/>
  <c r="N352" i="1" s="1"/>
  <c r="K321" i="1"/>
  <c r="K326" i="1" l="1"/>
  <c r="K357" i="1"/>
  <c r="K362" i="1" l="1"/>
  <c r="N357" i="1"/>
  <c r="K331" i="1"/>
  <c r="N326" i="1"/>
  <c r="K336" i="1" l="1"/>
  <c r="N331" i="1"/>
  <c r="K367" i="1"/>
  <c r="N367" i="1" s="1"/>
  <c r="N362" i="1"/>
  <c r="K341" i="1" l="1"/>
  <c r="N336" i="1"/>
  <c r="K346" i="1" l="1"/>
  <c r="N341" i="1"/>
  <c r="K351" i="1" l="1"/>
  <c r="N346" i="1"/>
  <c r="K356" i="1" l="1"/>
  <c r="N351" i="1"/>
  <c r="K361" i="1" l="1"/>
  <c r="N356" i="1"/>
  <c r="K366" i="1" l="1"/>
  <c r="N366" i="1" s="1"/>
  <c r="N361" i="1"/>
</calcChain>
</file>

<file path=xl/sharedStrings.xml><?xml version="1.0" encoding="utf-8"?>
<sst xmlns="http://schemas.openxmlformats.org/spreadsheetml/2006/main" count="1448" uniqueCount="234">
  <si>
    <t>Наименование показателя</t>
  </si>
  <si>
    <t>Ожидаемый результат (краткое описание)</t>
  </si>
  <si>
    <t>ГРБС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</si>
  <si>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</si>
  <si>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</si>
  <si>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</si>
  <si>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</si>
  <si>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</si>
  <si>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</si>
  <si>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</si>
  <si>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</si>
  <si>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</si>
  <si>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Код бюджетной классификации</t>
  </si>
  <si>
    <t>136</t>
  </si>
  <si>
    <t>131</t>
  </si>
  <si>
    <t>Наименование мероприятия</t>
  </si>
  <si>
    <t>Подпрограмма 1 «Развитие дошкольного, общего и дополнительного образования детей»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</si>
  <si>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</si>
  <si>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5.2. Государственная поддержка реализации муниципальных программ по выявлению и развитию молодых талантов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</si>
  <si>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</si>
  <si>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</si>
  <si>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</si>
  <si>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</si>
  <si>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</si>
  <si>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</si>
  <si>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</si>
  <si>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</si>
  <si>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</si>
  <si>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 xml:space="preserve">повышение эффективности работы с одаренными детьми </t>
  </si>
  <si>
    <t>Подпрограмма 3 «Выявление и поддержка одаренных детей и талантливой учащейся молодежи в Новосибирской области»</t>
  </si>
  <si>
    <t>х</t>
  </si>
  <si>
    <t>5</t>
  </si>
  <si>
    <t>6</t>
  </si>
  <si>
    <t>07</t>
  </si>
  <si>
    <t>09</t>
  </si>
  <si>
    <t>08</t>
  </si>
  <si>
    <t xml:space="preserve"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 </t>
  </si>
  <si>
    <t>ГП</t>
  </si>
  <si>
    <t>пГП</t>
  </si>
  <si>
    <t>ОМ</t>
  </si>
  <si>
    <t>ГРБС (ответственный исполнитель)</t>
  </si>
  <si>
    <t>1</t>
  </si>
  <si>
    <t>3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</si>
  <si>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</si>
  <si>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</si>
  <si>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</si>
  <si>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</si>
  <si>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</si>
  <si>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</si>
  <si>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</si>
  <si>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</si>
  <si>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</si>
  <si>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</si>
  <si>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5.6. Поддержка и поощрение молодых талантов и специалистов, работающих с ними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</si>
  <si>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</si>
  <si>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5.4. Участие одаренных детей и талантливой учащейся молодежи в мероприятиях всероссийского и международного уровней</t>
  </si>
  <si>
    <t>5.1. Создание региональных ресурсных центров развития и поддержки молодых талантов</t>
  </si>
  <si>
    <t>P2</t>
  </si>
  <si>
    <t>F1</t>
  </si>
  <si>
    <t>E1</t>
  </si>
  <si>
    <t>01</t>
  </si>
  <si>
    <t>02</t>
  </si>
  <si>
    <t>03</t>
  </si>
  <si>
    <t>04</t>
  </si>
  <si>
    <t>05</t>
  </si>
  <si>
    <t>06</t>
  </si>
  <si>
    <t xml:space="preserve">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</si>
  <si>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</si>
  <si>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</si>
  <si>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5.5. Региональный проект "Успех каждого ребенка"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</si>
  <si>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ФГОС, в том числе и для детей в возрасте до 3-х лет</t>
  </si>
  <si>
    <t>министерство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</si>
  <si>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</si>
  <si>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</t>
  </si>
  <si>
    <t>министерство образования Новосибирской области; 
ГАУ ДО НСО ОЦРТДиЮ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</si>
  <si>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</si>
  <si>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 xml:space="preserve">министерство 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</si>
  <si>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</si>
  <si>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будет обеспечено проведение мероприятий по содействию патриотическому воспитанию обучающихся Российской Федерации, проживающих на территории Новосибирской области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</si>
  <si>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</si>
  <si>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</si>
  <si>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
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
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</si>
  <si>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развития.
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</si>
  <si>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 xml:space="preserve">министерство образования Новосибирской области
</t>
  </si>
  <si>
    <t>министерство образования Новосибирской области;
ГАУ ДПО НСО НИПКиПРО;
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</si>
  <si>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
ГАУ ДПО НСО НИПКиПРО;
ГКУ НСО НИМРО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</si>
  <si>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</t>
  </si>
  <si>
    <t>министерство образования Новосибирской области;
ГАУ ДО НСО ОЦРТДиЮ</t>
  </si>
  <si>
    <t xml:space="preserve">Применяемые сокращения: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- государственное бюджетное учреждение Новосибирской области;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ГПРО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ЕГЭ - единый государственный экзамен;
ИБЦ - информационно-библиотечный центр;
НООС - Интернет-портал "Новосибирская открытая образовательная сеть";
ОВЗ - ограниченные возможности здоровья;
ОМС - органы местного самоуправления;
ПНПО - приоритетный национальный проект образование;
ППЭ - пункт проведения экзамена;
РЦОИ - региональный центр обработки информации;
СМИ - средства массовой информации;
СУНЦ НГУ - специализированный учебно-научный центр Новосибирского государственного университета;
ФГОС - федеральный государтсвенный образовательный стандарт;
ФГОС ОВЗ - федеральный государственный образовательный стандарт для обучающихся с ограниченными возможностями здоровья;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_________».
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</si>
  <si>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области;</t>
  </si>
  <si>
    <t>министерство образования Новосибирской области во взаимодействии с ОМС Новосибирской области;
ГКУ НСО НИМРО;
образовательные организации, расположенные на территории Новосибирской области</t>
  </si>
  <si>
    <t>министерство образования Новосибирской области во взаимодействии с ОМС Новосибирской области; 
организации, подведомственные министерству образования Новосибирской области;
ГКУ НСО ЦРМТБО;
ГКУ НСО НИМРО</t>
  </si>
  <si>
    <t>министерство образования Новосибирской области во взаимодействии с ОМС Новосибирской области;
ГБУ НСО ОЦДК;
ГАУ ДПО НСО НИПКиПРО;
ГКУ НСО НИМРО;
ГБУ ДПО НСО ОблЦИТ</t>
  </si>
  <si>
    <t>министерство образования Новосибирской области во взаимодействии с ОМС Новосибирской области; 
ГАУ ДО НСО ОЦРТДиЮ</t>
  </si>
  <si>
    <t>министерство образования Новосибирской области во взаимодействии с ОМС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ГБУ ДПО НСО ОблЦИТ;</t>
  </si>
  <si>
    <t>Задача 1 подпрограммы 1: 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</si>
  <si>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</si>
  <si>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</si>
  <si>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</si>
  <si>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Задача 2 государственной программы: 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</si>
  <si>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</si>
  <si>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</si>
  <si>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Задача 6 подпрограммы 1: 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</si>
  <si>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</si>
  <si>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</si>
  <si>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</si>
  <si>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</si>
  <si>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Задача 2 подпрограммы 2: 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</si>
  <si>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</si>
  <si>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</si>
  <si>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способствующие их профессиональному и личностному становлению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</si>
  <si>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</si>
  <si>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</si>
  <si>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</si>
  <si>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Е6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</si>
  <si>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</si>
  <si>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Цель подпрограммы 4: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</si>
  <si>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6 государственной программы: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</si>
  <si>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</si>
  <si>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</si>
  <si>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министерство образования Новосибирской области;
ГАУ ДПО НСО НИПКиПРО;
ГКУ НСО НИМРО;
ГБУ ДПО НСО ОблЦИТ, 
ГАУ НСО АРИС</t>
  </si>
  <si>
    <t>ОПМ</t>
  </si>
  <si>
    <t>обл</t>
  </si>
  <si>
    <t>минобр</t>
  </si>
  <si>
    <t>минстрой</t>
  </si>
  <si>
    <t>фед</t>
  </si>
  <si>
    <t>Местный</t>
  </si>
  <si>
    <t>внебюджет</t>
  </si>
  <si>
    <t>внебюджет минобр</t>
  </si>
  <si>
    <t>1 подпрограмма</t>
  </si>
  <si>
    <t>минкульт</t>
  </si>
  <si>
    <t>2 подпрограмма</t>
  </si>
  <si>
    <t>3 подпрограмма</t>
  </si>
  <si>
    <t>4 подпрограмма</t>
  </si>
  <si>
    <t>ИТОГО</t>
  </si>
  <si>
    <t>мест</t>
  </si>
  <si>
    <t>министерство образования Новосибирской области;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</t>
  </si>
  <si>
    <t>Цель: 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</si>
  <si>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</si>
  <si>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1.5. Региональный проект "Современная школа"</t>
  </si>
  <si>
    <t>1.6.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</si>
  <si>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1.7. Региональный проект "Жилье"</t>
  </si>
  <si>
    <t>x</t>
  </si>
  <si>
    <t>E3</t>
  </si>
  <si>
    <t xml:space="preserve">министерство образования Новосибирской области;
ГАУ ДО НСО ОЦРТДиЮ
</t>
  </si>
  <si>
    <t>E2</t>
  </si>
  <si>
    <t>E5</t>
  </si>
  <si>
    <t>министерство образования Новосибирской области;
ГБУ ДПО НСО ОблЦИТ;
ГКУ НСО НИМРО;
ГАУ ДПО НСО НИПКиПРО</t>
  </si>
  <si>
    <t>5.8. Региональный проект «Молодые профессионалы (Повышение конкурентоспособности профессионального образования)»</t>
  </si>
  <si>
    <t>4</t>
  </si>
  <si>
    <t>министерство образования Новосибирской области, 
ГАУ НСО АРИС</t>
  </si>
  <si>
    <t>Будет осуществлена поддержка молодежи, мотивированной к освоению педагогической профессии, вовлечение в различные формы сопровождения в первые три года работы</t>
  </si>
  <si>
    <t>Участие студентов в международных конференциях, семинарах, конкурсах</t>
  </si>
  <si>
    <t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</si>
  <si>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</si>
  <si>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министерство образования Новосибирской области во взаимодействии с ОМС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</si>
  <si>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</si>
  <si>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</t>
  </si>
  <si>
    <t>2.2. Развитие и распространение инновационных практик в системе образования Новосибирской области</t>
  </si>
  <si>
    <t>министерство образования Новосибирской области во взаимодействии с ОМС Новосибирской области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</si>
  <si>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</si>
  <si>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</si>
  <si>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министерство образования Новосибирской области во взаимодействии с ОМС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</t>
  </si>
  <si>
    <t>2.5. Развитие институтов общественного участия в оценке и повышении качества образования</t>
  </si>
  <si>
    <t>министерство образования Новосибирской области во взаимодействии с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</si>
  <si>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</si>
  <si>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2.7.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</si>
  <si>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</si>
  <si>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</si>
  <si>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</si>
  <si>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</si>
  <si>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</si>
  <si>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2.13. Региональный проект "Поддержка семей, имеющих детей"</t>
  </si>
  <si>
    <t>2.14. Региональный проект "Успех каждого ребенка"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</si>
  <si>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</si>
  <si>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 xml:space="preserve">министерство образования Новосибирской области во взаимодействии с ОМС Новосибирской области
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</si>
  <si>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</si>
  <si>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</si>
  <si>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</si>
  <si>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Финансовое обеспечение основного мероприятия осуществляется в рамках основной деятельности 
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</si>
  <si>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министерство образования Новосибирской области; 
ГАУ ДПО НСО НИПКиПРО;
ГКУ НСО НИМРО;
ГБУ ДПО НСО ОблЦИТ</t>
  </si>
  <si>
    <t>4.3. Региональный проект "Учитель будущего"</t>
  </si>
  <si>
    <t>4.4.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</si>
  <si>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4.5.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</si>
  <si>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4.6. Региональный проект "Учитель будущего"</t>
  </si>
  <si>
    <t>будет обеспечена возможность обучаться по индивидуальным образовательным траекториям, в том числе в условиях сетевого взаимодействия всем обучающимся.
 Будут созданы условия по обеспечению равных возможностей в доступности качественного образования</t>
  </si>
  <si>
    <t>министерство образования Новосибирской области во взаимодействии с ОМС Новосибирской области;
ГБОУ НСО ОЦО;
государственные (муниципальные) образовательные организации, расположенные на территории Новосибирской области</t>
  </si>
  <si>
    <t>0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</si>
  <si>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</si>
  <si>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>начиная с 2023 года 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</t>
  </si>
  <si>
    <t>будут реализованы мероприятия регионального проекта "Цифровая образовательная среда": обновлена материально-техническая база для внедрения целевой модели цифровой образовательной среды; созданы центры цифрового образования  детей "IT-куб"</t>
  </si>
  <si>
    <t>будут созданы новые дополнительные места для детей дошкольного возраста на территории новых жилых массивов</t>
  </si>
  <si>
    <t>будут реализованы мероприятия регионального проекта "Современная школа". Будут построены новые школы в городской местности и в сельской местности</t>
  </si>
  <si>
    <t>будут построены новые школы</t>
  </si>
  <si>
    <t>будут созданы условия для проведения государственной итоговой аттестации. Будет улучшена материально-техническая база общеобразовательных организаций в целях улучшения качества школьного питания</t>
  </si>
  <si>
    <t xml:space="preserve"> увеличения охвата детей в возрасте от 5 до 18 лет дополнительным образованием, обновление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</si>
  <si>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</si>
  <si>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будет внедрена национальная система учительского роста педагогических работников;
  будут созданы центры непрерывного повышения профессионального мастерства педагогических работников и центр оценки профессионального мастерства и квалификации педагогов Новосибирской области</t>
  </si>
  <si>
    <t>обновление содержания и методов дополнительного образования детей, модернизация инфраструктуры системы дополнительного образования детей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</si>
  <si>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</si>
  <si>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Региональный проект "Учитель будущего"</t>
  </si>
  <si>
    <t>6.4.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</si>
  <si>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</t>
  </si>
  <si>
    <t>министерство образования Новосибирской области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</si>
  <si>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</si>
  <si>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ОСНОВНЫЕ МЕРОПРИЯТИЯ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</si>
  <si>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Общепрограммное мероприятие 1. Региональный проект "Современная школа"</t>
  </si>
  <si>
    <t>Общепрограммное мероприятие 2. Региональный проект "Успех каждого ребенка"</t>
  </si>
  <si>
    <t>Е1</t>
  </si>
  <si>
    <t>Е2</t>
  </si>
  <si>
    <t>Е4</t>
  </si>
  <si>
    <t>Е5</t>
  </si>
  <si>
    <t>будут реализованы мероприятия регионального проекта "Современная школа": строительство новых школ, создание центров образования цифрового и гуманитарного профилей "Точка роста", обновление материально-техническая базы в  организациях, осуществляющих образовательную деятельность исключительно по адаптированным основным общеобразовательным программам, будут обеспечены современные условия предоставления общего образования в соответствии с ФГОС</t>
  </si>
  <si>
    <t>министерство образования Новосибирской области; 
министерство строительства Новосибирской области
во взаимодействии с ОМС Новосибирской области
 ГКУ НСО ЦРМТБО;                              ГАУ ДПО НСО НИПКиПРО;      ГБУ НСО ОЦДК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</si>
  <si>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76 %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</si>
  <si>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2</t>
  </si>
  <si>
    <t xml:space="preserve">Применяемые сокращения:
ГАУ ДО НСО ОЦРТДиЮ –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–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–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– государственное автономное учреждение дополнительного профессионального образования Новосибирской области;
ГАУ ВО – государственное автономное учреждение высшего образования;
ГАУК – государственное автономное учреждение культуры;
ГБОУ НСО ОЦО – государственное бюджетное общеобразовательное учреждение Новосибирской области "Областной центр образования";
ГБУ ДО НСО "Автомотоцентр" –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–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– государственное бюджетное учреждение Новосибирской области;
ГБУ НСО ОЦДК – государственное бюджетное учреждение Новосибирской области – Центр психолого-педагогической, медицинской и социальной помощи детям "Областной центр диагностики и консультирования";
ГКУ НСО НИМРО – государственное казенное учреждение Новосибирской области "Новосибирский институт мониторинга и развития образования";
ГКУ НСО ЦРМТБО – государственное казенное учреждение Новосибирской области "Центр развития материально-технической базы образования";
ГПРО –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образования»;
ЕГЭ – единый государственный экзамен;
ИБЦ – информационно-библиотечный центр;
НООС – Интернет-портал "Новосибирская открытая образовательная сеть";
ОВЗ – ограниченные возможности здоровья;
ОМС – органы местного самоуправления;
ПНПО – приоритетный национальный проект образование;
ППЭ – пункт проведения экзамена;
РЦОИ – региональный центр обработки информации;
СМИ – средства массовой информации;
СУНЦ НГУ – специализированный учебно-научный центр Новосибирского государственного университета;
ФГОС – федеральный государственный образовательный стандарт;
ФГОС ОВЗ – федеральный государственный образовательный стандарт для обучающихся с ограниченными возможностями здоровья;
ФГБОУ ВО НГПУ – федеральное государственное образовательное учреждение высшего образования "Новосибирский государственный педагогический университет;
ГАУ НСО АРИС - государственное автономное учреждение  Новосибирской области "Арис"
_________».
                              </t>
  </si>
  <si>
    <t>Общепрограммное мероприятие 3. Региональный проект "Цифровая образовательная среда"</t>
  </si>
  <si>
    <t>Общепрограммное мероприятие 4. Региональный проект "Учитель будущего"</t>
  </si>
  <si>
    <t>Общепрограммное мероприятие 5. Региональный проект "Жилье"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</si>
  <si>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</si>
  <si>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будут оказаны услуги психолого-педагогической информационно-просветительской, методической и консультативной помощи родителям (законным представителям) детей и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</si>
  <si>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будут осуществляться меры финансовой поддержки (в форме стипендии) в период профессиональной переподготовки участникам программы «Учитель для России», изъявившим желание трудоустроиться на вакансии в общеобразовательные организации</t>
  </si>
  <si>
    <t>налоговые расходы</t>
  </si>
  <si>
    <t>Ресурсное обеспечение</t>
  </si>
  <si>
    <t>По годам реализации, тыс. руб.</t>
  </si>
  <si>
    <t>Итого по подпрограмме 1 государственной программы</t>
  </si>
  <si>
    <t>Итого по подпрограмме 2 государственной программы</t>
  </si>
  <si>
    <t>Итого по подпрограмме 3 государственной программы</t>
  </si>
  <si>
    <t>Итого по подпрограмме 4 государственной программы</t>
  </si>
  <si>
    <t>Итого по государственной программе</t>
  </si>
  <si>
    <t>ПРИЛОЖЕНИЕ № 1 
к постановлению Правительства
Новосибирской области
«ПРИЛОЖЕНИЕ № 2.1
к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</si>
  <si>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4.7. Государственная поддержка (стипендии) по программе "Учитель для России"</t>
  </si>
  <si>
    <t>3.2. Мероприятия по допризывной подготовке граждан Российской Федерации в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</si>
</sst>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top"/>
    </xf>
    <xf numFmtId="164" fontId="2" fillId="2" borderId="4" xfId="0" applyNumberFormat="1" applyFont="1" applyFill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top"/>
    </xf>
    <xf numFmtId="164" fontId="2" fillId="2" borderId="2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/>
    </xf>
    <xf numFmtId="4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wrapText="1"/>
    </xf>
    <xf numFmtId="164" fontId="2" fillId="2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/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top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0" xfId="0" applyFont="1" applyFill="1" applyBorder="1"/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vertical="top" wrapText="1"/>
    </xf>
    <xf numFmtId="0" fontId="0" fillId="2" borderId="4" xfId="0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49" fontId="2" fillId="2" borderId="2" xfId="0" applyNumberFormat="1" applyFont="1" applyFill="1" applyBorder="1" applyAlignment="1" applyProtection="1">
      <alignment horizontal="center" vertical="top" wrapText="1"/>
    </xf>
    <xf numFmtId="49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2" borderId="1" xfId="0" applyFill="1" applyBorder="1" applyAlignment="1">
      <alignment horizontal="center" wrapText="1"/>
    </xf>
    <xf numFmtId="4" fontId="10" fillId="2" borderId="1" xfId="0" applyNumberFormat="1" applyFont="1" applyFill="1" applyBorder="1" applyAlignment="1" applyProtection="1">
      <alignment horizontal="center" wrapText="1"/>
    </xf>
    <xf numFmtId="0" fontId="10" fillId="2" borderId="1" xfId="0" applyFont="1" applyFill="1" applyBorder="1" applyAlignment="1" applyProtection="1">
      <alignment horizont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vertical="top" wrapText="1"/>
    </xf>
    <xf numFmtId="164" fontId="2" fillId="2" borderId="6" xfId="0" applyNumberFormat="1" applyFont="1" applyFill="1" applyBorder="1" applyAlignment="1" applyProtection="1">
      <alignment horizontal="center" vertical="top"/>
    </xf>
    <xf numFmtId="164" fontId="2" fillId="2" borderId="7" xfId="0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vertical="top" wrapText="1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1"/>
    <cellStyle name="Обычный 2 2" xfId="2"/>
    <cellStyle name="Обычный 2 2 2" xfId="4"/>
    <cellStyle name="Обычный 2 2 3" xfId="3"/>
    <cellStyle name="Обычный 3" xfId="5"/>
  </cellStyles>
  <dxfs count="0"/>
  <tableStyles count="0" defaultTableStyle="TableStyleMedium2" defaultPivotStyle="PivotStyleLight16"/>
  <colors>
    <mruColors>
      <color rgb="FFCCFFCC"/>
      <color rgb="FF66FFFF"/>
      <color rgb="FF00FFCC"/>
      <color rgb="FFCCFFFF"/>
      <color rgb="FFFFFFC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43;&#1055;%202020_&#1055;&#1056;&#1054;&#1045;&#1050;&#1058;/10-&#1054;&#1047;%20&#1086;&#1090;%2010.11.2020/&#1058;&#1072;&#1073;&#1083;&#1080;&#1094;&#1072;_3_&#1055;&#1051;&#1040;&#1053;&#1040;%20&#1056;&#1045;&#1040;&#1051;&#1048;&#1047;&#1040;&#1062;&#1048;&#1048;_&#1055;&#1056;&#1054;&#1045;&#1050;&#1058;_2020-2022_502-&#1054;&#10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58;&#1072;&#1073;&#1083;&#1080;&#1094;&#1072;_3_&#1055;&#1051;&#1040;&#1053;&#1040;%20&#1056;&#1045;&#1040;&#1051;&#1048;&#1047;&#1040;&#1062;&#1048;&#1048;_&#1055;&#1056;&#1054;&#1045;&#1050;&#1058;_2021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dng\&#1056;&#1072;&#1073;&#1086;&#1095;&#1080;&#1081;%20&#1089;&#1090;&#1086;&#1083;\35156%20&#1042;&#1085;&#1077;&#1089;&#1077;&#1085;&#1080;&#1077;%20&#1080;&#1079;&#1084;%20&#1074;%20576-&#1087;\&#1058;&#1072;&#1073;&#1083;&#1080;&#1094;&#1072;_3_&#1087;&#1083;&#1072;&#1085;&#1072;_&#1088;&#1077;&#1072;&#1083;&#1080;&#1079;&#1072;&#1094;&#1080;&#1080;_2019-2021_&#1075;&#1086;&#1090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43;&#1055;%202020_&#1055;&#1056;&#1054;&#1045;&#1050;&#1058;/502-&#1054;&#1047;%20&#1086;&#1090;%2014.07.2020/&#1058;&#1072;&#1073;&#1083;&#1080;&#1094;&#1072;_3_&#1055;&#1051;&#1040;&#1053;&#1040;%20&#1056;&#1045;&#1040;&#1051;&#1048;&#1047;&#1040;&#1062;&#1048;&#1048;_&#1055;&#1056;&#1054;&#1045;&#1050;&#1058;_2020-2022%20&#1074;%20&#1088;&#1072;&#1073;&#1086;&#109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43;&#1055;%202020_&#1055;&#1056;&#1054;&#1045;&#1050;&#1058;/10-&#1054;&#1047;%20&#1086;&#1090;%2010.11.2020/&#1058;&#1072;&#1073;&#1083;&#1080;&#1094;&#1072;_3_&#1055;&#1051;&#1040;&#1053;&#1040;%20&#1056;&#1045;&#1040;&#1051;&#1048;&#1047;&#1040;&#1062;&#1048;&#1048;_&#1055;&#1056;&#1054;&#1045;&#1050;&#1058;_2020-2022_10-&#1054;&#104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88;&#1077;&#1076;%20&#1087;&#1086;&#1076;%20414-&#1054;&#1047;%2014.10.2019/&#1054;&#1089;&#1085;&#1086;&#1074;&#1085;&#1099;&#1077;%20&#1084;&#1077;&#1088;&#1086;&#1087;&#1088;&#1080;&#1103;&#1090;&#1080;&#1103;_2.1.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373">
          <cell r="H373">
            <v>627693.6</v>
          </cell>
        </row>
        <row r="375">
          <cell r="H375">
            <v>22723.3</v>
          </cell>
        </row>
        <row r="376">
          <cell r="H376">
            <v>372000</v>
          </cell>
        </row>
        <row r="377">
          <cell r="H377">
            <v>354176</v>
          </cell>
        </row>
        <row r="378">
          <cell r="H378">
            <v>14708.8</v>
          </cell>
        </row>
        <row r="379">
          <cell r="H379">
            <v>5956.6999999999989</v>
          </cell>
        </row>
        <row r="380">
          <cell r="H380">
            <v>750</v>
          </cell>
        </row>
        <row r="381">
          <cell r="H381">
            <v>52149.3</v>
          </cell>
        </row>
        <row r="382">
          <cell r="H382">
            <v>0</v>
          </cell>
        </row>
        <row r="383">
          <cell r="H383">
            <v>19580.2</v>
          </cell>
        </row>
        <row r="384">
          <cell r="H384">
            <v>17708.8</v>
          </cell>
        </row>
        <row r="430">
          <cell r="H430">
            <v>5442.9969999999994</v>
          </cell>
        </row>
        <row r="431">
          <cell r="H431">
            <v>1088.5</v>
          </cell>
        </row>
        <row r="722">
          <cell r="H722">
            <v>799</v>
          </cell>
        </row>
        <row r="723">
          <cell r="H723">
            <v>3561.8</v>
          </cell>
        </row>
        <row r="724">
          <cell r="H724">
            <v>1355.5</v>
          </cell>
        </row>
        <row r="725">
          <cell r="H725">
            <v>2515</v>
          </cell>
        </row>
        <row r="726">
          <cell r="H726">
            <v>2832.9</v>
          </cell>
        </row>
        <row r="727">
          <cell r="H727">
            <v>12628.2</v>
          </cell>
        </row>
        <row r="728">
          <cell r="H728">
            <v>4805.6000000000004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378">
          <cell r="H378">
            <v>2631.5789500000001</v>
          </cell>
          <cell r="M378">
            <v>7368.5</v>
          </cell>
          <cell r="N378">
            <v>11842.2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291">
          <cell r="M291">
            <v>655959</v>
          </cell>
        </row>
        <row r="295">
          <cell r="M295">
            <v>0</v>
          </cell>
        </row>
        <row r="296">
          <cell r="M29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568">
          <cell r="H568">
            <v>0</v>
          </cell>
          <cell r="M568">
            <v>0</v>
          </cell>
          <cell r="N568">
            <v>0</v>
          </cell>
        </row>
        <row r="745">
          <cell r="H745">
            <v>0</v>
          </cell>
        </row>
        <row r="746">
          <cell r="H74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700">
          <cell r="H700">
            <v>1279.0488399999999</v>
          </cell>
        </row>
        <row r="701">
          <cell r="H701">
            <v>1571.0697300000002</v>
          </cell>
        </row>
        <row r="702">
          <cell r="H702">
            <v>459.7</v>
          </cell>
        </row>
        <row r="703">
          <cell r="H703">
            <v>423.08929999999998</v>
          </cell>
        </row>
        <row r="704">
          <cell r="H704">
            <v>4534.8001600000007</v>
          </cell>
        </row>
        <row r="705">
          <cell r="H705">
            <v>5569.959139999999</v>
          </cell>
        </row>
        <row r="706">
          <cell r="H706">
            <v>1630</v>
          </cell>
        </row>
        <row r="707">
          <cell r="H707">
            <v>1500.0407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_new"/>
    </sheetNames>
    <sheetDataSet>
      <sheetData sheetId="0">
        <row r="151">
          <cell r="G151">
            <v>30847.9</v>
          </cell>
        </row>
        <row r="159">
          <cell r="G159">
            <v>39176.699999999997</v>
          </cell>
        </row>
        <row r="194">
          <cell r="G194">
            <v>30009.1</v>
          </cell>
        </row>
        <row r="199">
          <cell r="G199">
            <v>33056.300000000003</v>
          </cell>
        </row>
        <row r="204">
          <cell r="G204">
            <v>27249.15</v>
          </cell>
        </row>
        <row r="209">
          <cell r="G209">
            <v>3330</v>
          </cell>
        </row>
        <row r="213">
          <cell r="G21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W387"/>
  <sheetViews>
    <sheetView tabSelected="1" topLeftCell="A310" zoomScale="70" zoomScaleNormal="70" zoomScaleSheetLayoutView="70" workbookViewId="0">
      <selection activeCell="K313" sqref="K313"/>
    </sheetView>
  </sheetViews>
  <sheetFormatPr defaultColWidth="9.140625" defaultRowHeight="12.75" x14ac:dyDescent="0.2"/>
  <cols>
    <col min="1" max="1" width="37.28515625" style="21" customWidth="1"/>
    <col min="2" max="2" width="25" style="22" customWidth="1"/>
    <col min="3" max="3" width="12" style="23" customWidth="1"/>
    <col min="4" max="5" width="11.85546875" style="24" customWidth="1"/>
    <col min="6" max="6" width="12.28515625" style="24" customWidth="1"/>
    <col min="7" max="7" width="15.85546875" style="2" customWidth="1"/>
    <col min="8" max="8" width="15.7109375" style="2" customWidth="1"/>
    <col min="9" max="9" width="16.7109375" style="2" bestFit="1" customWidth="1"/>
    <col min="10" max="10" width="15.7109375" style="2" customWidth="1"/>
    <col min="11" max="11" width="15.85546875" style="2" bestFit="1" customWidth="1"/>
    <col min="12" max="12" width="15.7109375" style="2" customWidth="1"/>
    <col min="13" max="13" width="16.28515625" style="2" bestFit="1" customWidth="1"/>
    <col min="14" max="14" width="29.85546875" style="31" customWidth="1"/>
    <col min="15" max="15" width="46.7109375" style="32" customWidth="1"/>
    <col min="16" max="16" width="38.28515625" style="22" hidden="1" customWidth="1"/>
    <col min="17" max="17" width="9.140625" style="22" hidden="1" customWidth="1"/>
    <col min="18" max="18" width="14" style="22" customWidth="1"/>
    <col min="19" max="19" width="18.140625" style="22" customWidth="1"/>
    <col min="20" max="20" width="16.140625" style="22" customWidth="1"/>
    <col min="21" max="21" width="17.140625" style="22" customWidth="1"/>
    <col min="22" max="16384" width="9.140625" style="22"/>
  </cols>
  <sheetData>
    <row r="1" spans="1:21" ht="225" x14ac:dyDescent="0.3">
      <c r="A1" s="11"/>
      <c r="B1" s="12"/>
      <c r="C1" s="13"/>
      <c r="D1" s="14"/>
      <c r="E1" s="14"/>
      <c r="F1" s="14"/>
      <c r="G1" s="1"/>
      <c r="H1" s="1"/>
      <c r="I1" s="1"/>
      <c r="J1" s="1"/>
      <c r="K1" s="1"/>
      <c r="L1" s="1"/>
      <c r="M1" s="1"/>
      <c r="N1" s="25"/>
      <c r="O1" s="26" t="s">
        <v>231</v>
      </c>
      <c r="R1" s="198"/>
      <c r="S1" s="198"/>
    </row>
    <row r="2" spans="1:21" ht="33" customHeight="1" x14ac:dyDescent="0.2">
      <c r="A2" s="197" t="s">
        <v>205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1" ht="33" customHeight="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ht="33" customHeight="1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21" ht="18.75" x14ac:dyDescent="0.3">
      <c r="A5" s="15"/>
      <c r="B5" s="12"/>
      <c r="C5" s="13"/>
      <c r="D5" s="14"/>
      <c r="E5" s="14"/>
      <c r="F5" s="14"/>
      <c r="G5" s="192"/>
      <c r="H5" s="192"/>
      <c r="I5" s="192"/>
      <c r="J5" s="192"/>
      <c r="K5" s="192"/>
      <c r="L5" s="192"/>
      <c r="M5" s="192"/>
      <c r="N5" s="25"/>
      <c r="O5" s="27"/>
    </row>
    <row r="6" spans="1:21" s="32" customFormat="1" ht="12.75" customHeight="1" x14ac:dyDescent="0.25">
      <c r="A6" s="120" t="s">
        <v>15</v>
      </c>
      <c r="B6" s="120" t="s">
        <v>0</v>
      </c>
      <c r="C6" s="194" t="s">
        <v>224</v>
      </c>
      <c r="D6" s="195"/>
      <c r="E6" s="195"/>
      <c r="F6" s="195"/>
      <c r="G6" s="195"/>
      <c r="H6" s="195"/>
      <c r="I6" s="195"/>
      <c r="J6" s="195"/>
      <c r="K6" s="195"/>
      <c r="L6" s="195"/>
      <c r="M6" s="196"/>
      <c r="N6" s="120" t="s">
        <v>40</v>
      </c>
      <c r="O6" s="148" t="s">
        <v>1</v>
      </c>
      <c r="P6" s="199" t="s">
        <v>23</v>
      </c>
      <c r="Q6" s="200"/>
      <c r="R6" s="74"/>
      <c r="S6" s="74"/>
    </row>
    <row r="7" spans="1:21" s="32" customFormat="1" x14ac:dyDescent="0.25">
      <c r="A7" s="121"/>
      <c r="B7" s="121"/>
      <c r="C7" s="148" t="s">
        <v>12</v>
      </c>
      <c r="D7" s="148"/>
      <c r="E7" s="148"/>
      <c r="F7" s="148"/>
      <c r="G7" s="194" t="s">
        <v>225</v>
      </c>
      <c r="H7" s="195"/>
      <c r="I7" s="195"/>
      <c r="J7" s="195"/>
      <c r="K7" s="195"/>
      <c r="L7" s="195"/>
      <c r="M7" s="196"/>
      <c r="N7" s="121"/>
      <c r="O7" s="148"/>
      <c r="P7" s="199"/>
      <c r="Q7" s="200"/>
      <c r="R7" s="74"/>
      <c r="S7" s="74"/>
    </row>
    <row r="8" spans="1:21" s="32" customFormat="1" x14ac:dyDescent="0.25">
      <c r="A8" s="193"/>
      <c r="B8" s="193"/>
      <c r="C8" s="60" t="s">
        <v>2</v>
      </c>
      <c r="D8" s="66" t="s">
        <v>37</v>
      </c>
      <c r="E8" s="66" t="s">
        <v>38</v>
      </c>
      <c r="F8" s="66" t="s">
        <v>39</v>
      </c>
      <c r="G8" s="60">
        <v>2019</v>
      </c>
      <c r="H8" s="86">
        <v>2020</v>
      </c>
      <c r="I8" s="60">
        <v>2021</v>
      </c>
      <c r="J8" s="60">
        <v>2022</v>
      </c>
      <c r="K8" s="60">
        <v>2023</v>
      </c>
      <c r="L8" s="60">
        <v>2024</v>
      </c>
      <c r="M8" s="60">
        <v>2025</v>
      </c>
      <c r="N8" s="193"/>
      <c r="O8" s="148"/>
      <c r="P8" s="199"/>
      <c r="Q8" s="200"/>
      <c r="R8" s="74"/>
      <c r="S8" s="74"/>
    </row>
    <row r="9" spans="1:21" x14ac:dyDescent="0.2">
      <c r="A9" s="60">
        <v>1</v>
      </c>
      <c r="B9" s="60">
        <v>2</v>
      </c>
      <c r="C9" s="4">
        <v>3</v>
      </c>
      <c r="D9" s="70">
        <v>4</v>
      </c>
      <c r="E9" s="70" t="s">
        <v>31</v>
      </c>
      <c r="F9" s="70" t="s">
        <v>32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64">
        <v>14</v>
      </c>
      <c r="O9" s="60">
        <v>15</v>
      </c>
      <c r="P9" s="75"/>
      <c r="Q9" s="75"/>
      <c r="R9" s="75"/>
      <c r="S9" s="75"/>
      <c r="T9" s="75"/>
      <c r="U9" s="75"/>
    </row>
    <row r="10" spans="1:21" x14ac:dyDescent="0.2">
      <c r="A10" s="157" t="s">
        <v>137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75"/>
      <c r="Q10" s="75"/>
      <c r="R10" s="75"/>
      <c r="S10" s="75"/>
      <c r="T10" s="75"/>
      <c r="U10" s="75"/>
    </row>
    <row r="11" spans="1:21" x14ac:dyDescent="0.2">
      <c r="A11" s="135" t="s">
        <v>206</v>
      </c>
      <c r="B11" s="135" t="s">
        <v>11</v>
      </c>
      <c r="C11" s="60">
        <v>136</v>
      </c>
      <c r="D11" s="70" t="s">
        <v>33</v>
      </c>
      <c r="E11" s="66" t="s">
        <v>187</v>
      </c>
      <c r="F11" s="66" t="s">
        <v>208</v>
      </c>
      <c r="G11" s="3">
        <v>0</v>
      </c>
      <c r="H11" s="81">
        <v>69701.899999999994</v>
      </c>
      <c r="I11" s="81">
        <f>14100+424506.1-I13</f>
        <v>235263.19999999998</v>
      </c>
      <c r="J11" s="81">
        <f>14061+418151.1-J13</f>
        <v>258818.89999999997</v>
      </c>
      <c r="K11" s="81">
        <f>14270.3+296717.4-K13</f>
        <v>124288.6</v>
      </c>
      <c r="L11" s="3">
        <v>2084</v>
      </c>
      <c r="M11" s="3">
        <v>0</v>
      </c>
      <c r="N11" s="120" t="s">
        <v>213</v>
      </c>
      <c r="O11" s="120" t="s">
        <v>212</v>
      </c>
    </row>
    <row r="12" spans="1:21" x14ac:dyDescent="0.2">
      <c r="A12" s="144"/>
      <c r="B12" s="136"/>
      <c r="C12" s="60">
        <v>124</v>
      </c>
      <c r="D12" s="70" t="s">
        <v>33</v>
      </c>
      <c r="E12" s="66" t="s">
        <v>187</v>
      </c>
      <c r="F12" s="66" t="s">
        <v>208</v>
      </c>
      <c r="G12" s="3">
        <v>0</v>
      </c>
      <c r="H12" s="81">
        <v>455088</v>
      </c>
      <c r="I12" s="81">
        <f>643424.2-I14</f>
        <v>389933.29999999993</v>
      </c>
      <c r="J12" s="81">
        <f>432215.1-J14</f>
        <v>84031.099999999977</v>
      </c>
      <c r="K12" s="81">
        <f>96774-K14</f>
        <v>3871</v>
      </c>
      <c r="L12" s="3">
        <v>36693.300000000003</v>
      </c>
      <c r="M12" s="3">
        <v>0</v>
      </c>
      <c r="N12" s="121"/>
      <c r="O12" s="121"/>
    </row>
    <row r="13" spans="1:21" x14ac:dyDescent="0.2">
      <c r="A13" s="144"/>
      <c r="B13" s="135" t="s">
        <v>9</v>
      </c>
      <c r="C13" s="60">
        <v>136</v>
      </c>
      <c r="D13" s="70" t="s">
        <v>33</v>
      </c>
      <c r="E13" s="66" t="s">
        <v>187</v>
      </c>
      <c r="F13" s="66" t="s">
        <v>208</v>
      </c>
      <c r="G13" s="3">
        <v>0</v>
      </c>
      <c r="H13" s="81">
        <v>60044.7</v>
      </c>
      <c r="I13" s="81">
        <v>203342.9</v>
      </c>
      <c r="J13" s="81">
        <v>173393.2</v>
      </c>
      <c r="K13" s="81">
        <v>186699.1</v>
      </c>
      <c r="L13" s="81">
        <v>0</v>
      </c>
      <c r="M13" s="3">
        <v>0</v>
      </c>
      <c r="N13" s="121"/>
      <c r="O13" s="121"/>
    </row>
    <row r="14" spans="1:21" x14ac:dyDescent="0.2">
      <c r="A14" s="144"/>
      <c r="B14" s="136"/>
      <c r="C14" s="60">
        <v>124</v>
      </c>
      <c r="D14" s="70" t="s">
        <v>33</v>
      </c>
      <c r="E14" s="66" t="s">
        <v>187</v>
      </c>
      <c r="F14" s="66" t="s">
        <v>208</v>
      </c>
      <c r="G14" s="3">
        <v>0</v>
      </c>
      <c r="H14" s="81">
        <v>214175.7</v>
      </c>
      <c r="I14" s="81">
        <v>253490.9</v>
      </c>
      <c r="J14" s="81">
        <f>96050.4+252133.6</f>
        <v>348184</v>
      </c>
      <c r="K14" s="81">
        <v>92903</v>
      </c>
      <c r="L14" s="81">
        <v>880600</v>
      </c>
      <c r="M14" s="3">
        <v>0</v>
      </c>
      <c r="N14" s="121"/>
      <c r="O14" s="121"/>
    </row>
    <row r="15" spans="1:21" x14ac:dyDescent="0.2">
      <c r="A15" s="144"/>
      <c r="B15" s="135" t="s">
        <v>10</v>
      </c>
      <c r="C15" s="4">
        <v>124</v>
      </c>
      <c r="D15" s="70" t="s">
        <v>30</v>
      </c>
      <c r="E15" s="70" t="s">
        <v>30</v>
      </c>
      <c r="F15" s="70" t="s">
        <v>30</v>
      </c>
      <c r="G15" s="33">
        <v>0</v>
      </c>
      <c r="H15" s="33">
        <v>7641.6</v>
      </c>
      <c r="I15" s="82">
        <v>7600</v>
      </c>
      <c r="J15" s="82">
        <v>3700</v>
      </c>
      <c r="K15" s="33">
        <v>0</v>
      </c>
      <c r="L15" s="33">
        <v>9087.9</v>
      </c>
      <c r="M15" s="33">
        <v>0</v>
      </c>
      <c r="N15" s="121"/>
      <c r="O15" s="121"/>
    </row>
    <row r="16" spans="1:21" x14ac:dyDescent="0.2">
      <c r="A16" s="144"/>
      <c r="B16" s="136"/>
      <c r="C16" s="4">
        <v>136</v>
      </c>
      <c r="D16" s="70" t="s">
        <v>30</v>
      </c>
      <c r="E16" s="70" t="s">
        <v>30</v>
      </c>
      <c r="F16" s="70" t="s">
        <v>30</v>
      </c>
      <c r="G16" s="33">
        <v>0</v>
      </c>
      <c r="H16" s="33">
        <v>6487.3</v>
      </c>
      <c r="I16" s="82">
        <v>6748.6</v>
      </c>
      <c r="J16" s="82">
        <v>9370.7000000000007</v>
      </c>
      <c r="K16" s="82">
        <v>6064.1</v>
      </c>
      <c r="L16" s="33">
        <v>0</v>
      </c>
      <c r="M16" s="33">
        <v>0</v>
      </c>
      <c r="N16" s="121"/>
      <c r="O16" s="121"/>
    </row>
    <row r="17" spans="1:15" ht="45" customHeight="1" x14ac:dyDescent="0.2">
      <c r="A17" s="144"/>
      <c r="B17" s="67" t="s">
        <v>7</v>
      </c>
      <c r="C17" s="4" t="s">
        <v>30</v>
      </c>
      <c r="D17" s="70" t="s">
        <v>30</v>
      </c>
      <c r="E17" s="70" t="s">
        <v>30</v>
      </c>
      <c r="F17" s="70" t="s">
        <v>30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121"/>
      <c r="O17" s="121"/>
    </row>
    <row r="18" spans="1:15" ht="21" customHeight="1" x14ac:dyDescent="0.2">
      <c r="A18" s="59"/>
      <c r="B18" s="67" t="s">
        <v>223</v>
      </c>
      <c r="C18" s="4" t="s">
        <v>30</v>
      </c>
      <c r="D18" s="4" t="s">
        <v>30</v>
      </c>
      <c r="E18" s="4" t="s">
        <v>30</v>
      </c>
      <c r="F18" s="4" t="s">
        <v>30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122"/>
      <c r="O18" s="122"/>
    </row>
    <row r="19" spans="1:15" x14ac:dyDescent="0.2">
      <c r="A19" s="135" t="s">
        <v>207</v>
      </c>
      <c r="B19" s="72" t="s">
        <v>11</v>
      </c>
      <c r="C19" s="60">
        <v>136</v>
      </c>
      <c r="D19" s="70" t="s">
        <v>33</v>
      </c>
      <c r="E19" s="66" t="s">
        <v>187</v>
      </c>
      <c r="F19" s="66" t="s">
        <v>209</v>
      </c>
      <c r="G19" s="3">
        <v>0</v>
      </c>
      <c r="H19" s="81">
        <v>166620.79999999999</v>
      </c>
      <c r="I19" s="81">
        <f>160623.1+364185.8-I20</f>
        <v>282780.2</v>
      </c>
      <c r="J19" s="81">
        <f>162528.1+38044.5-J20</f>
        <v>164049.90000000002</v>
      </c>
      <c r="K19" s="81">
        <f>165299.4+68684.2-K20</f>
        <v>213693.19999999998</v>
      </c>
      <c r="L19" s="81">
        <v>147493.1</v>
      </c>
      <c r="M19" s="3">
        <v>0</v>
      </c>
      <c r="N19" s="120" t="s">
        <v>87</v>
      </c>
      <c r="O19" s="120" t="s">
        <v>214</v>
      </c>
    </row>
    <row r="20" spans="1:15" x14ac:dyDescent="0.2">
      <c r="A20" s="144"/>
      <c r="B20" s="72" t="s">
        <v>9</v>
      </c>
      <c r="C20" s="60">
        <v>136</v>
      </c>
      <c r="D20" s="70" t="s">
        <v>33</v>
      </c>
      <c r="E20" s="66" t="s">
        <v>187</v>
      </c>
      <c r="F20" s="66" t="s">
        <v>209</v>
      </c>
      <c r="G20" s="3">
        <v>0</v>
      </c>
      <c r="H20" s="81">
        <v>462791</v>
      </c>
      <c r="I20" s="81">
        <v>242028.7</v>
      </c>
      <c r="J20" s="81">
        <v>36522.699999999997</v>
      </c>
      <c r="K20" s="33">
        <v>20290.400000000001</v>
      </c>
      <c r="L20" s="33">
        <v>49583.8</v>
      </c>
      <c r="M20" s="33">
        <v>0</v>
      </c>
      <c r="N20" s="121"/>
      <c r="O20" s="121"/>
    </row>
    <row r="21" spans="1:15" x14ac:dyDescent="0.2">
      <c r="A21" s="144"/>
      <c r="B21" s="72" t="s">
        <v>10</v>
      </c>
      <c r="C21" s="4">
        <v>136</v>
      </c>
      <c r="D21" s="70" t="s">
        <v>30</v>
      </c>
      <c r="E21" s="70" t="s">
        <v>30</v>
      </c>
      <c r="F21" s="70" t="s">
        <v>30</v>
      </c>
      <c r="G21" s="33">
        <v>0</v>
      </c>
      <c r="H21" s="33">
        <v>0</v>
      </c>
      <c r="I21" s="33">
        <v>7164.67</v>
      </c>
      <c r="J21" s="33">
        <v>0</v>
      </c>
      <c r="K21" s="33">
        <v>0</v>
      </c>
      <c r="L21" s="33">
        <v>727</v>
      </c>
      <c r="M21" s="33">
        <v>0</v>
      </c>
      <c r="N21" s="121"/>
      <c r="O21" s="121"/>
    </row>
    <row r="22" spans="1:15" ht="64.5" customHeight="1" x14ac:dyDescent="0.2">
      <c r="A22" s="144"/>
      <c r="B22" s="68" t="s">
        <v>7</v>
      </c>
      <c r="C22" s="4" t="s">
        <v>30</v>
      </c>
      <c r="D22" s="70" t="s">
        <v>30</v>
      </c>
      <c r="E22" s="70" t="s">
        <v>30</v>
      </c>
      <c r="F22" s="70" t="s">
        <v>30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121"/>
      <c r="O22" s="121"/>
    </row>
    <row r="23" spans="1:15" ht="19.5" customHeight="1" x14ac:dyDescent="0.2">
      <c r="A23" s="59"/>
      <c r="B23" s="68" t="s">
        <v>223</v>
      </c>
      <c r="C23" s="4" t="s">
        <v>30</v>
      </c>
      <c r="D23" s="4" t="s">
        <v>30</v>
      </c>
      <c r="E23" s="4" t="s">
        <v>30</v>
      </c>
      <c r="F23" s="4" t="s">
        <v>30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122"/>
      <c r="O23" s="122"/>
    </row>
    <row r="24" spans="1:15" x14ac:dyDescent="0.2">
      <c r="A24" s="135" t="s">
        <v>217</v>
      </c>
      <c r="B24" s="72" t="s">
        <v>11</v>
      </c>
      <c r="C24" s="60">
        <v>136</v>
      </c>
      <c r="D24" s="70" t="s">
        <v>33</v>
      </c>
      <c r="E24" s="66" t="s">
        <v>187</v>
      </c>
      <c r="F24" s="66" t="s">
        <v>210</v>
      </c>
      <c r="G24" s="9">
        <v>0</v>
      </c>
      <c r="H24" s="82">
        <v>39652.6</v>
      </c>
      <c r="I24" s="82">
        <f>746220.2-I25</f>
        <v>78662.599999999977</v>
      </c>
      <c r="J24" s="82">
        <f>585985.5-J25</f>
        <v>107056.79999999999</v>
      </c>
      <c r="K24" s="82">
        <v>85009.4</v>
      </c>
      <c r="L24" s="9">
        <v>157026.5</v>
      </c>
      <c r="M24" s="9">
        <v>0</v>
      </c>
      <c r="N24" s="112" t="s">
        <v>136</v>
      </c>
      <c r="O24" s="142" t="s">
        <v>190</v>
      </c>
    </row>
    <row r="25" spans="1:15" x14ac:dyDescent="0.2">
      <c r="A25" s="144"/>
      <c r="B25" s="72" t="s">
        <v>9</v>
      </c>
      <c r="C25" s="60">
        <v>136</v>
      </c>
      <c r="D25" s="70" t="s">
        <v>33</v>
      </c>
      <c r="E25" s="66" t="s">
        <v>187</v>
      </c>
      <c r="F25" s="66" t="s">
        <v>210</v>
      </c>
      <c r="G25" s="9">
        <v>0</v>
      </c>
      <c r="H25" s="82">
        <v>231783.69999999998</v>
      </c>
      <c r="I25" s="82">
        <v>667557.6</v>
      </c>
      <c r="J25" s="82">
        <v>478928.7</v>
      </c>
      <c r="K25" s="82">
        <v>0</v>
      </c>
      <c r="L25" s="9">
        <v>0</v>
      </c>
      <c r="M25" s="9">
        <v>0</v>
      </c>
      <c r="N25" s="113"/>
      <c r="O25" s="143"/>
    </row>
    <row r="26" spans="1:15" x14ac:dyDescent="0.2">
      <c r="A26" s="144"/>
      <c r="B26" s="72" t="s">
        <v>10</v>
      </c>
      <c r="C26" s="4" t="s">
        <v>30</v>
      </c>
      <c r="D26" s="70" t="s">
        <v>30</v>
      </c>
      <c r="E26" s="70" t="s">
        <v>30</v>
      </c>
      <c r="F26" s="70" t="s">
        <v>30</v>
      </c>
      <c r="G26" s="9">
        <v>0</v>
      </c>
      <c r="H26" s="82">
        <v>0</v>
      </c>
      <c r="I26" s="82">
        <v>0</v>
      </c>
      <c r="J26" s="82">
        <v>0</v>
      </c>
      <c r="K26" s="82">
        <v>0</v>
      </c>
      <c r="L26" s="9">
        <v>0</v>
      </c>
      <c r="M26" s="9">
        <v>0</v>
      </c>
      <c r="N26" s="113"/>
      <c r="O26" s="143"/>
    </row>
    <row r="27" spans="1:15" ht="91.5" customHeight="1" x14ac:dyDescent="0.2">
      <c r="A27" s="144"/>
      <c r="B27" s="68" t="s">
        <v>7</v>
      </c>
      <c r="C27" s="6" t="s">
        <v>30</v>
      </c>
      <c r="D27" s="7" t="s">
        <v>30</v>
      </c>
      <c r="E27" s="7" t="s">
        <v>30</v>
      </c>
      <c r="F27" s="7" t="s">
        <v>30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113"/>
      <c r="O27" s="143"/>
    </row>
    <row r="28" spans="1:15" ht="20.25" customHeight="1" x14ac:dyDescent="0.2">
      <c r="A28" s="62"/>
      <c r="B28" s="68" t="s">
        <v>223</v>
      </c>
      <c r="C28" s="4" t="s">
        <v>30</v>
      </c>
      <c r="D28" s="4" t="s">
        <v>30</v>
      </c>
      <c r="E28" s="4" t="s">
        <v>30</v>
      </c>
      <c r="F28" s="4" t="s">
        <v>30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114"/>
      <c r="O28" s="114"/>
    </row>
    <row r="29" spans="1:15" x14ac:dyDescent="0.2">
      <c r="A29" s="135" t="s">
        <v>218</v>
      </c>
      <c r="B29" s="72" t="s">
        <v>11</v>
      </c>
      <c r="C29" s="60">
        <v>136</v>
      </c>
      <c r="D29" s="70" t="s">
        <v>33</v>
      </c>
      <c r="E29" s="66" t="s">
        <v>187</v>
      </c>
      <c r="F29" s="66" t="s">
        <v>211</v>
      </c>
      <c r="G29" s="33">
        <v>0</v>
      </c>
      <c r="H29" s="33">
        <v>52962.9</v>
      </c>
      <c r="I29" s="33">
        <v>0</v>
      </c>
      <c r="J29" s="33">
        <v>0</v>
      </c>
      <c r="K29" s="81">
        <v>0</v>
      </c>
      <c r="L29" s="81">
        <f>6020-6020</f>
        <v>0</v>
      </c>
      <c r="M29" s="3">
        <v>0</v>
      </c>
      <c r="N29" s="120" t="s">
        <v>120</v>
      </c>
      <c r="O29" s="120" t="s">
        <v>119</v>
      </c>
    </row>
    <row r="30" spans="1:15" x14ac:dyDescent="0.2">
      <c r="A30" s="144"/>
      <c r="B30" s="72" t="s">
        <v>9</v>
      </c>
      <c r="C30" s="60">
        <v>136</v>
      </c>
      <c r="D30" s="70" t="s">
        <v>33</v>
      </c>
      <c r="E30" s="66" t="s">
        <v>187</v>
      </c>
      <c r="F30" s="66" t="s">
        <v>211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121"/>
      <c r="O30" s="121"/>
    </row>
    <row r="31" spans="1:15" x14ac:dyDescent="0.2">
      <c r="A31" s="144"/>
      <c r="B31" s="72" t="s">
        <v>10</v>
      </c>
      <c r="C31" s="4" t="s">
        <v>30</v>
      </c>
      <c r="D31" s="70" t="s">
        <v>30</v>
      </c>
      <c r="E31" s="70" t="s">
        <v>30</v>
      </c>
      <c r="F31" s="70" t="s">
        <v>30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121"/>
      <c r="O31" s="121"/>
    </row>
    <row r="32" spans="1:15" ht="144.75" customHeight="1" x14ac:dyDescent="0.2">
      <c r="A32" s="144"/>
      <c r="B32" s="68" t="s">
        <v>7</v>
      </c>
      <c r="C32" s="4" t="s">
        <v>30</v>
      </c>
      <c r="D32" s="70" t="s">
        <v>30</v>
      </c>
      <c r="E32" s="70" t="s">
        <v>30</v>
      </c>
      <c r="F32" s="70" t="s">
        <v>30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121"/>
      <c r="O32" s="121"/>
    </row>
    <row r="33" spans="1:21" ht="14.25" customHeight="1" x14ac:dyDescent="0.2">
      <c r="A33" s="59"/>
      <c r="B33" s="68" t="s">
        <v>223</v>
      </c>
      <c r="C33" s="42" t="s">
        <v>30</v>
      </c>
      <c r="D33" s="41" t="s">
        <v>30</v>
      </c>
      <c r="E33" s="41" t="s">
        <v>30</v>
      </c>
      <c r="F33" s="41" t="s">
        <v>30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122"/>
      <c r="O33" s="122"/>
    </row>
    <row r="34" spans="1:21" x14ac:dyDescent="0.2">
      <c r="A34" s="135" t="s">
        <v>219</v>
      </c>
      <c r="B34" s="72" t="s">
        <v>11</v>
      </c>
      <c r="C34" s="60">
        <v>124</v>
      </c>
      <c r="D34" s="70" t="s">
        <v>33</v>
      </c>
      <c r="E34" s="66" t="s">
        <v>187</v>
      </c>
      <c r="F34" s="66" t="s">
        <v>58</v>
      </c>
      <c r="G34" s="33">
        <v>0</v>
      </c>
      <c r="H34" s="33">
        <v>825190.09991000011</v>
      </c>
      <c r="I34" s="33">
        <v>1204904.5</v>
      </c>
      <c r="J34" s="33">
        <f>82882.9-J35</f>
        <v>82882.899999999994</v>
      </c>
      <c r="K34" s="33">
        <v>0</v>
      </c>
      <c r="L34" s="33">
        <v>0</v>
      </c>
      <c r="M34" s="33">
        <v>0</v>
      </c>
      <c r="N34" s="120" t="s">
        <v>138</v>
      </c>
      <c r="O34" s="120" t="s">
        <v>191</v>
      </c>
    </row>
    <row r="35" spans="1:21" x14ac:dyDescent="0.2">
      <c r="A35" s="144"/>
      <c r="B35" s="72" t="s">
        <v>9</v>
      </c>
      <c r="C35" s="60">
        <v>124</v>
      </c>
      <c r="D35" s="70" t="s">
        <v>33</v>
      </c>
      <c r="E35" s="66" t="s">
        <v>187</v>
      </c>
      <c r="F35" s="66" t="s">
        <v>58</v>
      </c>
      <c r="G35" s="33">
        <v>0</v>
      </c>
      <c r="H35" s="33">
        <v>1362385.9</v>
      </c>
      <c r="I35" s="33">
        <v>738462.1</v>
      </c>
      <c r="J35" s="33">
        <v>0</v>
      </c>
      <c r="K35" s="33">
        <v>0</v>
      </c>
      <c r="L35" s="33">
        <v>0</v>
      </c>
      <c r="M35" s="33">
        <v>0</v>
      </c>
      <c r="N35" s="121"/>
      <c r="O35" s="121"/>
    </row>
    <row r="36" spans="1:21" x14ac:dyDescent="0.2">
      <c r="A36" s="144"/>
      <c r="B36" s="72" t="s">
        <v>10</v>
      </c>
      <c r="C36" s="4" t="s">
        <v>30</v>
      </c>
      <c r="D36" s="70" t="s">
        <v>30</v>
      </c>
      <c r="E36" s="70" t="s">
        <v>30</v>
      </c>
      <c r="F36" s="70" t="s">
        <v>30</v>
      </c>
      <c r="G36" s="33">
        <v>0</v>
      </c>
      <c r="H36" s="33">
        <v>30000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121"/>
      <c r="O36" s="121"/>
    </row>
    <row r="37" spans="1:21" x14ac:dyDescent="0.2">
      <c r="A37" s="144"/>
      <c r="B37" s="63" t="s">
        <v>7</v>
      </c>
      <c r="C37" s="38" t="s">
        <v>30</v>
      </c>
      <c r="D37" s="69" t="s">
        <v>30</v>
      </c>
      <c r="E37" s="69" t="s">
        <v>30</v>
      </c>
      <c r="F37" s="69" t="s">
        <v>30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121"/>
      <c r="O37" s="121"/>
    </row>
    <row r="38" spans="1:21" s="76" customFormat="1" x14ac:dyDescent="0.2">
      <c r="A38" s="145"/>
      <c r="B38" s="68" t="s">
        <v>223</v>
      </c>
      <c r="C38" s="6" t="s">
        <v>30</v>
      </c>
      <c r="D38" s="7" t="s">
        <v>30</v>
      </c>
      <c r="E38" s="7" t="s">
        <v>30</v>
      </c>
      <c r="F38" s="7" t="s">
        <v>30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122"/>
      <c r="O38" s="122"/>
    </row>
    <row r="39" spans="1:21" x14ac:dyDescent="0.2">
      <c r="A39" s="189" t="s">
        <v>16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1"/>
      <c r="P39" s="75"/>
      <c r="Q39" s="75"/>
      <c r="R39" s="75"/>
      <c r="S39" s="75"/>
      <c r="T39" s="75"/>
      <c r="U39" s="75"/>
    </row>
    <row r="40" spans="1:21" x14ac:dyDescent="0.2">
      <c r="A40" s="157" t="s">
        <v>96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75"/>
      <c r="Q40" s="75"/>
      <c r="R40" s="75"/>
      <c r="S40" s="75"/>
      <c r="T40" s="75"/>
      <c r="U40" s="75"/>
    </row>
    <row r="41" spans="1:21" x14ac:dyDescent="0.2">
      <c r="A41" s="157" t="s">
        <v>95</v>
      </c>
      <c r="B41" s="15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75"/>
      <c r="Q41" s="75"/>
      <c r="R41" s="75"/>
      <c r="S41" s="75"/>
      <c r="T41" s="75"/>
      <c r="U41" s="75"/>
    </row>
    <row r="42" spans="1:21" x14ac:dyDescent="0.2">
      <c r="A42" s="135" t="s">
        <v>36</v>
      </c>
      <c r="B42" s="157" t="s">
        <v>11</v>
      </c>
      <c r="C42" s="4">
        <v>124</v>
      </c>
      <c r="D42" s="4" t="s">
        <v>33</v>
      </c>
      <c r="E42" s="4">
        <v>1</v>
      </c>
      <c r="F42" s="4">
        <v>11</v>
      </c>
      <c r="G42" s="3">
        <v>75262</v>
      </c>
      <c r="H42" s="81">
        <v>25590.399999999998</v>
      </c>
      <c r="I42" s="81">
        <v>11865.6</v>
      </c>
      <c r="J42" s="81">
        <v>0</v>
      </c>
      <c r="K42" s="81">
        <v>0</v>
      </c>
      <c r="L42" s="3">
        <v>0</v>
      </c>
      <c r="M42" s="3">
        <v>0</v>
      </c>
      <c r="N42" s="120" t="s">
        <v>202</v>
      </c>
      <c r="O42" s="153" t="s">
        <v>43</v>
      </c>
    </row>
    <row r="43" spans="1:21" hidden="1" x14ac:dyDescent="0.2">
      <c r="A43" s="144"/>
      <c r="B43" s="157"/>
      <c r="C43" s="4">
        <v>124</v>
      </c>
      <c r="D43" s="70" t="s">
        <v>33</v>
      </c>
      <c r="E43" s="4">
        <v>1</v>
      </c>
      <c r="F43" s="70" t="s">
        <v>60</v>
      </c>
      <c r="G43" s="3">
        <v>5000</v>
      </c>
      <c r="H43" s="81">
        <v>0</v>
      </c>
      <c r="I43" s="81">
        <v>0</v>
      </c>
      <c r="J43" s="81">
        <v>0</v>
      </c>
      <c r="K43" s="81">
        <v>0</v>
      </c>
      <c r="L43" s="3">
        <v>0</v>
      </c>
      <c r="M43" s="3">
        <v>0</v>
      </c>
      <c r="N43" s="121"/>
      <c r="O43" s="154"/>
    </row>
    <row r="44" spans="1:21" x14ac:dyDescent="0.2">
      <c r="A44" s="144"/>
      <c r="B44" s="157"/>
      <c r="C44" s="4">
        <v>136</v>
      </c>
      <c r="D44" s="4" t="s">
        <v>33</v>
      </c>
      <c r="E44" s="4">
        <v>1</v>
      </c>
      <c r="F44" s="4">
        <v>11</v>
      </c>
      <c r="G44" s="3">
        <v>457054.6</v>
      </c>
      <c r="H44" s="81">
        <v>139905.9</v>
      </c>
      <c r="I44" s="81">
        <v>262670.8</v>
      </c>
      <c r="J44" s="81">
        <v>135600</v>
      </c>
      <c r="K44" s="81">
        <v>0</v>
      </c>
      <c r="L44" s="3">
        <v>0</v>
      </c>
      <c r="M44" s="3">
        <v>0</v>
      </c>
      <c r="N44" s="121"/>
      <c r="O44" s="154"/>
    </row>
    <row r="45" spans="1:21" x14ac:dyDescent="0.2">
      <c r="A45" s="144"/>
      <c r="B45" s="72" t="s">
        <v>4</v>
      </c>
      <c r="C45" s="4" t="s">
        <v>30</v>
      </c>
      <c r="D45" s="70" t="s">
        <v>30</v>
      </c>
      <c r="E45" s="70" t="s">
        <v>30</v>
      </c>
      <c r="F45" s="70" t="s">
        <v>30</v>
      </c>
      <c r="G45" s="3">
        <v>0</v>
      </c>
      <c r="H45" s="81">
        <v>0</v>
      </c>
      <c r="I45" s="81">
        <v>0</v>
      </c>
      <c r="J45" s="81">
        <v>0</v>
      </c>
      <c r="K45" s="81">
        <v>0</v>
      </c>
      <c r="L45" s="3">
        <v>0</v>
      </c>
      <c r="M45" s="3">
        <v>0</v>
      </c>
      <c r="N45" s="121"/>
      <c r="O45" s="154"/>
    </row>
    <row r="46" spans="1:21" x14ac:dyDescent="0.2">
      <c r="A46" s="144"/>
      <c r="B46" s="155" t="s">
        <v>5</v>
      </c>
      <c r="C46" s="4">
        <v>124</v>
      </c>
      <c r="D46" s="4" t="s">
        <v>30</v>
      </c>
      <c r="E46" s="4" t="s">
        <v>30</v>
      </c>
      <c r="F46" s="4" t="s">
        <v>30</v>
      </c>
      <c r="G46" s="3">
        <v>263.2</v>
      </c>
      <c r="H46" s="81">
        <v>0</v>
      </c>
      <c r="I46" s="81">
        <v>0</v>
      </c>
      <c r="J46" s="81">
        <v>0</v>
      </c>
      <c r="K46" s="81">
        <v>0</v>
      </c>
      <c r="L46" s="3">
        <v>0</v>
      </c>
      <c r="M46" s="3">
        <v>0</v>
      </c>
      <c r="N46" s="121"/>
      <c r="O46" s="154"/>
    </row>
    <row r="47" spans="1:21" x14ac:dyDescent="0.2">
      <c r="A47" s="144"/>
      <c r="B47" s="156"/>
      <c r="C47" s="4">
        <v>136</v>
      </c>
      <c r="D47" s="4" t="s">
        <v>30</v>
      </c>
      <c r="E47" s="4" t="s">
        <v>30</v>
      </c>
      <c r="F47" s="4" t="s">
        <v>30</v>
      </c>
      <c r="G47" s="3">
        <v>11616.6</v>
      </c>
      <c r="H47" s="81">
        <v>3776.3</v>
      </c>
      <c r="I47" s="81">
        <v>6895.1</v>
      </c>
      <c r="J47" s="81">
        <v>3865.9</v>
      </c>
      <c r="K47" s="81">
        <v>0</v>
      </c>
      <c r="L47" s="3">
        <v>0</v>
      </c>
      <c r="M47" s="3">
        <v>0</v>
      </c>
      <c r="N47" s="121"/>
      <c r="O47" s="154"/>
    </row>
    <row r="48" spans="1:21" x14ac:dyDescent="0.2">
      <c r="A48" s="144"/>
      <c r="B48" s="72" t="s">
        <v>6</v>
      </c>
      <c r="C48" s="4" t="s">
        <v>30</v>
      </c>
      <c r="D48" s="70" t="s">
        <v>30</v>
      </c>
      <c r="E48" s="70" t="s">
        <v>30</v>
      </c>
      <c r="F48" s="70" t="s">
        <v>30</v>
      </c>
      <c r="G48" s="3">
        <v>0</v>
      </c>
      <c r="H48" s="81">
        <v>0</v>
      </c>
      <c r="I48" s="81">
        <v>0</v>
      </c>
      <c r="J48" s="81">
        <v>0</v>
      </c>
      <c r="K48" s="81">
        <v>0</v>
      </c>
      <c r="L48" s="3">
        <v>0</v>
      </c>
      <c r="M48" s="3">
        <v>0</v>
      </c>
      <c r="N48" s="121"/>
      <c r="O48" s="154"/>
    </row>
    <row r="49" spans="1:15" x14ac:dyDescent="0.2">
      <c r="A49" s="145"/>
      <c r="B49" s="71" t="s">
        <v>223</v>
      </c>
      <c r="C49" s="6" t="s">
        <v>30</v>
      </c>
      <c r="D49" s="7" t="s">
        <v>30</v>
      </c>
      <c r="E49" s="7" t="s">
        <v>30</v>
      </c>
      <c r="F49" s="7" t="s">
        <v>30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122"/>
      <c r="O49" s="114"/>
    </row>
    <row r="50" spans="1:15" x14ac:dyDescent="0.2">
      <c r="A50" s="135" t="s">
        <v>67</v>
      </c>
      <c r="B50" s="135" t="s">
        <v>3</v>
      </c>
      <c r="C50" s="4">
        <v>124</v>
      </c>
      <c r="D50" s="4" t="s">
        <v>33</v>
      </c>
      <c r="E50" s="4">
        <v>1</v>
      </c>
      <c r="F50" s="4" t="s">
        <v>57</v>
      </c>
      <c r="G50" s="3">
        <v>1423477.2</v>
      </c>
      <c r="H50" s="81">
        <v>1979252.19047</v>
      </c>
      <c r="I50" s="81">
        <v>613582</v>
      </c>
      <c r="J50" s="81">
        <v>4517</v>
      </c>
      <c r="K50" s="81">
        <v>5814.6000000000058</v>
      </c>
      <c r="L50" s="3">
        <v>0</v>
      </c>
      <c r="M50" s="3">
        <v>0</v>
      </c>
      <c r="N50" s="120" t="s">
        <v>89</v>
      </c>
      <c r="O50" s="153" t="s">
        <v>70</v>
      </c>
    </row>
    <row r="51" spans="1:15" x14ac:dyDescent="0.2">
      <c r="A51" s="144"/>
      <c r="B51" s="136"/>
      <c r="C51" s="4">
        <v>136</v>
      </c>
      <c r="D51" s="4" t="s">
        <v>33</v>
      </c>
      <c r="E51" s="4">
        <v>1</v>
      </c>
      <c r="F51" s="4" t="s">
        <v>57</v>
      </c>
      <c r="G51" s="3">
        <v>78620.399999999994</v>
      </c>
      <c r="H51" s="81">
        <v>246.8</v>
      </c>
      <c r="I51" s="81">
        <v>0</v>
      </c>
      <c r="J51" s="81">
        <v>0</v>
      </c>
      <c r="K51" s="81">
        <v>0</v>
      </c>
      <c r="L51" s="3">
        <v>0</v>
      </c>
      <c r="M51" s="3">
        <v>0</v>
      </c>
      <c r="N51" s="121"/>
      <c r="O51" s="154"/>
    </row>
    <row r="52" spans="1:15" x14ac:dyDescent="0.2">
      <c r="A52" s="144"/>
      <c r="B52" s="144" t="s">
        <v>9</v>
      </c>
      <c r="C52" s="4">
        <v>124</v>
      </c>
      <c r="D52" s="4" t="s">
        <v>33</v>
      </c>
      <c r="E52" s="4">
        <v>1</v>
      </c>
      <c r="F52" s="4" t="s">
        <v>57</v>
      </c>
      <c r="G52" s="3">
        <v>2080574</v>
      </c>
      <c r="H52" s="81">
        <v>1072191.3999999999</v>
      </c>
      <c r="I52" s="81">
        <v>610469.29999999993</v>
      </c>
      <c r="J52" s="81">
        <v>108406.1</v>
      </c>
      <c r="K52" s="81">
        <v>139550.39999999999</v>
      </c>
      <c r="L52" s="3">
        <v>0</v>
      </c>
      <c r="M52" s="3">
        <v>0</v>
      </c>
      <c r="N52" s="121"/>
      <c r="O52" s="154"/>
    </row>
    <row r="53" spans="1:15" x14ac:dyDescent="0.2">
      <c r="A53" s="144"/>
      <c r="B53" s="136"/>
      <c r="C53" s="4">
        <v>136</v>
      </c>
      <c r="D53" s="4" t="s">
        <v>33</v>
      </c>
      <c r="E53" s="4">
        <v>1</v>
      </c>
      <c r="F53" s="4" t="s">
        <v>57</v>
      </c>
      <c r="G53" s="3">
        <v>149395.1</v>
      </c>
      <c r="H53" s="81">
        <v>5922.2</v>
      </c>
      <c r="I53" s="81">
        <v>0</v>
      </c>
      <c r="J53" s="81">
        <v>0</v>
      </c>
      <c r="K53" s="81">
        <v>0</v>
      </c>
      <c r="L53" s="3">
        <v>0</v>
      </c>
      <c r="M53" s="3">
        <v>0</v>
      </c>
      <c r="N53" s="121"/>
      <c r="O53" s="154"/>
    </row>
    <row r="54" spans="1:15" x14ac:dyDescent="0.2">
      <c r="A54" s="144"/>
      <c r="B54" s="135" t="s">
        <v>5</v>
      </c>
      <c r="C54" s="4">
        <v>124</v>
      </c>
      <c r="D54" s="4" t="s">
        <v>30</v>
      </c>
      <c r="E54" s="4" t="s">
        <v>30</v>
      </c>
      <c r="F54" s="4" t="s">
        <v>30</v>
      </c>
      <c r="G54" s="3">
        <v>34938.9</v>
      </c>
      <c r="H54" s="81">
        <v>27154.6</v>
      </c>
      <c r="I54" s="81">
        <v>8034.9</v>
      </c>
      <c r="J54" s="81">
        <v>5943.4</v>
      </c>
      <c r="K54" s="81">
        <v>7650.8</v>
      </c>
      <c r="L54" s="3">
        <v>0</v>
      </c>
      <c r="M54" s="3">
        <v>0</v>
      </c>
      <c r="N54" s="121"/>
      <c r="O54" s="154"/>
    </row>
    <row r="55" spans="1:15" x14ac:dyDescent="0.2">
      <c r="A55" s="144"/>
      <c r="B55" s="136"/>
      <c r="C55" s="4">
        <v>136</v>
      </c>
      <c r="D55" s="4" t="s">
        <v>30</v>
      </c>
      <c r="E55" s="4" t="s">
        <v>30</v>
      </c>
      <c r="F55" s="4" t="s">
        <v>30</v>
      </c>
      <c r="G55" s="3">
        <v>4960.3</v>
      </c>
      <c r="H55" s="81">
        <v>0</v>
      </c>
      <c r="I55" s="81">
        <v>0</v>
      </c>
      <c r="J55" s="81">
        <v>0</v>
      </c>
      <c r="K55" s="81">
        <v>0</v>
      </c>
      <c r="L55" s="3">
        <v>0</v>
      </c>
      <c r="M55" s="3">
        <v>0</v>
      </c>
      <c r="N55" s="121"/>
      <c r="O55" s="154"/>
    </row>
    <row r="56" spans="1:15" x14ac:dyDescent="0.2">
      <c r="A56" s="144"/>
      <c r="B56" s="72" t="s">
        <v>6</v>
      </c>
      <c r="C56" s="4" t="s">
        <v>30</v>
      </c>
      <c r="D56" s="70" t="s">
        <v>30</v>
      </c>
      <c r="E56" s="70" t="s">
        <v>30</v>
      </c>
      <c r="F56" s="70" t="s">
        <v>30</v>
      </c>
      <c r="G56" s="3">
        <v>0</v>
      </c>
      <c r="H56" s="81">
        <v>0</v>
      </c>
      <c r="I56" s="81">
        <v>0</v>
      </c>
      <c r="J56" s="81">
        <v>0</v>
      </c>
      <c r="K56" s="81">
        <v>0</v>
      </c>
      <c r="L56" s="3">
        <v>0</v>
      </c>
      <c r="M56" s="3">
        <v>0</v>
      </c>
      <c r="N56" s="121"/>
      <c r="O56" s="154"/>
    </row>
    <row r="57" spans="1:15" x14ac:dyDescent="0.2">
      <c r="A57" s="145"/>
      <c r="B57" s="72" t="s">
        <v>223</v>
      </c>
      <c r="C57" s="6" t="s">
        <v>30</v>
      </c>
      <c r="D57" s="7" t="s">
        <v>30</v>
      </c>
      <c r="E57" s="7" t="s">
        <v>30</v>
      </c>
      <c r="F57" s="7" t="s">
        <v>30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122"/>
      <c r="O57" s="114"/>
    </row>
    <row r="58" spans="1:15" x14ac:dyDescent="0.2">
      <c r="A58" s="135" t="s">
        <v>68</v>
      </c>
      <c r="B58" s="94" t="s">
        <v>3</v>
      </c>
      <c r="C58" s="4">
        <v>124</v>
      </c>
      <c r="D58" s="4" t="s">
        <v>33</v>
      </c>
      <c r="E58" s="4">
        <v>1</v>
      </c>
      <c r="F58" s="4" t="s">
        <v>58</v>
      </c>
      <c r="G58" s="81">
        <v>64740.399999999994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112" t="s">
        <v>138</v>
      </c>
      <c r="O58" s="153" t="s">
        <v>191</v>
      </c>
    </row>
    <row r="59" spans="1:15" x14ac:dyDescent="0.2">
      <c r="A59" s="144"/>
      <c r="B59" s="94" t="s">
        <v>9</v>
      </c>
      <c r="C59" s="4">
        <v>124</v>
      </c>
      <c r="D59" s="4" t="s">
        <v>33</v>
      </c>
      <c r="E59" s="4">
        <v>1</v>
      </c>
      <c r="F59" s="4" t="s">
        <v>58</v>
      </c>
      <c r="G59" s="81">
        <v>111717.7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113"/>
      <c r="O59" s="154"/>
    </row>
    <row r="60" spans="1:15" x14ac:dyDescent="0.2">
      <c r="A60" s="144"/>
      <c r="B60" s="94" t="s">
        <v>5</v>
      </c>
      <c r="C60" s="99" t="s">
        <v>30</v>
      </c>
      <c r="D60" s="99" t="s">
        <v>30</v>
      </c>
      <c r="E60" s="99" t="s">
        <v>30</v>
      </c>
      <c r="F60" s="99" t="s">
        <v>30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113"/>
      <c r="O60" s="154"/>
    </row>
    <row r="61" spans="1:15" x14ac:dyDescent="0.2">
      <c r="A61" s="144"/>
      <c r="B61" s="92" t="s">
        <v>6</v>
      </c>
      <c r="C61" s="99" t="s">
        <v>30</v>
      </c>
      <c r="D61" s="99" t="s">
        <v>30</v>
      </c>
      <c r="E61" s="99" t="s">
        <v>30</v>
      </c>
      <c r="F61" s="99" t="s">
        <v>30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113"/>
      <c r="O61" s="154"/>
    </row>
    <row r="62" spans="1:15" s="76" customFormat="1" x14ac:dyDescent="0.2">
      <c r="A62" s="145"/>
      <c r="B62" s="95" t="s">
        <v>223</v>
      </c>
      <c r="C62" s="6" t="s">
        <v>30</v>
      </c>
      <c r="D62" s="7" t="s">
        <v>30</v>
      </c>
      <c r="E62" s="7" t="s">
        <v>30</v>
      </c>
      <c r="F62" s="7" t="s">
        <v>30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114"/>
      <c r="O62" s="114"/>
    </row>
    <row r="63" spans="1:15" ht="17.25" customHeight="1" x14ac:dyDescent="0.2">
      <c r="A63" s="109" t="s">
        <v>97</v>
      </c>
      <c r="B63" s="187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1"/>
    </row>
    <row r="64" spans="1:15" x14ac:dyDescent="0.2">
      <c r="A64" s="127" t="s">
        <v>77</v>
      </c>
      <c r="B64" s="135" t="s">
        <v>3</v>
      </c>
      <c r="C64" s="4">
        <v>124</v>
      </c>
      <c r="D64" s="4" t="s">
        <v>33</v>
      </c>
      <c r="E64" s="4">
        <v>1</v>
      </c>
      <c r="F64" s="99" t="s">
        <v>60</v>
      </c>
      <c r="G64" s="81">
        <v>2032489.2</v>
      </c>
      <c r="H64" s="81">
        <v>579569.97500000009</v>
      </c>
      <c r="I64" s="81">
        <v>997300.3</v>
      </c>
      <c r="J64" s="81">
        <v>1057548.6000000001</v>
      </c>
      <c r="K64" s="81">
        <v>325000</v>
      </c>
      <c r="L64" s="81">
        <v>6007728.8799999999</v>
      </c>
      <c r="M64" s="81">
        <v>5247001</v>
      </c>
      <c r="N64" s="112" t="s">
        <v>89</v>
      </c>
      <c r="O64" s="115" t="s">
        <v>44</v>
      </c>
    </row>
    <row r="65" spans="1:15" x14ac:dyDescent="0.2">
      <c r="A65" s="125"/>
      <c r="B65" s="144"/>
      <c r="C65" s="4">
        <v>136</v>
      </c>
      <c r="D65" s="5" t="s">
        <v>33</v>
      </c>
      <c r="E65" s="5">
        <v>1</v>
      </c>
      <c r="F65" s="98" t="s">
        <v>60</v>
      </c>
      <c r="G65" s="81">
        <v>1869923.4000000001</v>
      </c>
      <c r="H65" s="81">
        <f>'[1]ГП Образование (!)'!$H$375+'[1]ГП Образование (!)'!$H$376+'[1]ГП Образование (!)'!$H$377+'[1]ГП Образование (!)'!$H$378+'[1]ГП Образование (!)'!$H$379+'[1]ГП Образование (!)'!$H$380</f>
        <v>770314.8</v>
      </c>
      <c r="I65" s="81">
        <v>490860</v>
      </c>
      <c r="J65" s="81">
        <v>784571.8</v>
      </c>
      <c r="K65" s="81">
        <v>0</v>
      </c>
      <c r="L65" s="81">
        <v>1214150</v>
      </c>
      <c r="M65" s="81">
        <v>1214150</v>
      </c>
      <c r="N65" s="113"/>
      <c r="O65" s="115"/>
    </row>
    <row r="66" spans="1:15" x14ac:dyDescent="0.2">
      <c r="A66" s="125"/>
      <c r="B66" s="93" t="s">
        <v>4</v>
      </c>
      <c r="C66" s="4">
        <v>136</v>
      </c>
      <c r="D66" s="5" t="s">
        <v>33</v>
      </c>
      <c r="E66" s="5">
        <v>1</v>
      </c>
      <c r="F66" s="98" t="s">
        <v>60</v>
      </c>
      <c r="G66" s="81">
        <v>0</v>
      </c>
      <c r="H66" s="81">
        <f>'[1]ГП Образование (!)'!$H$381</f>
        <v>52149.3</v>
      </c>
      <c r="I66" s="81">
        <v>110042.3</v>
      </c>
      <c r="J66" s="81">
        <v>0</v>
      </c>
      <c r="K66" s="81">
        <v>0</v>
      </c>
      <c r="L66" s="81">
        <v>0</v>
      </c>
      <c r="M66" s="81">
        <v>0</v>
      </c>
      <c r="N66" s="113"/>
      <c r="O66" s="115"/>
    </row>
    <row r="67" spans="1:15" x14ac:dyDescent="0.2">
      <c r="A67" s="125"/>
      <c r="B67" s="135" t="s">
        <v>5</v>
      </c>
      <c r="C67" s="4">
        <v>124</v>
      </c>
      <c r="D67" s="4" t="s">
        <v>33</v>
      </c>
      <c r="E67" s="4" t="s">
        <v>30</v>
      </c>
      <c r="F67" s="99" t="s">
        <v>30</v>
      </c>
      <c r="G67" s="81">
        <v>6242.2999999999993</v>
      </c>
      <c r="H67" s="81">
        <f>'[1]ГП Образование (!)'!$H$382</f>
        <v>0</v>
      </c>
      <c r="I67" s="81">
        <f>'[2]ГП Образование (!)'!H378</f>
        <v>2631.5789500000001</v>
      </c>
      <c r="J67" s="81">
        <f>'[2]ГП Образование (!)'!M378</f>
        <v>7368.5</v>
      </c>
      <c r="K67" s="81">
        <f>'[2]ГП Образование (!)'!N378</f>
        <v>11842.2</v>
      </c>
      <c r="L67" s="81">
        <v>0</v>
      </c>
      <c r="M67" s="81">
        <v>0</v>
      </c>
      <c r="N67" s="113"/>
      <c r="O67" s="115"/>
    </row>
    <row r="68" spans="1:15" x14ac:dyDescent="0.2">
      <c r="A68" s="125"/>
      <c r="B68" s="144"/>
      <c r="C68" s="4" t="s">
        <v>13</v>
      </c>
      <c r="D68" s="4" t="s">
        <v>33</v>
      </c>
      <c r="E68" s="4" t="s">
        <v>30</v>
      </c>
      <c r="F68" s="99" t="s">
        <v>30</v>
      </c>
      <c r="G68" s="81">
        <v>117858.90000000001</v>
      </c>
      <c r="H68" s="81">
        <f>'[1]ГП Образование (!)'!$H$383+'[1]ГП Образование (!)'!$H$384</f>
        <v>37289</v>
      </c>
      <c r="I68" s="81">
        <v>15949.1</v>
      </c>
      <c r="J68" s="81">
        <v>26657.3</v>
      </c>
      <c r="K68" s="81">
        <f t="shared" ref="K68" si="0">ROUND((K65+K66)*0.05,1)</f>
        <v>0</v>
      </c>
      <c r="L68" s="81">
        <v>56572</v>
      </c>
      <c r="M68" s="81">
        <v>56572</v>
      </c>
      <c r="N68" s="113"/>
      <c r="O68" s="115"/>
    </row>
    <row r="69" spans="1:15" ht="15.75" customHeight="1" x14ac:dyDescent="0.2">
      <c r="A69" s="125"/>
      <c r="B69" s="95" t="s">
        <v>6</v>
      </c>
      <c r="C69" s="6" t="s">
        <v>30</v>
      </c>
      <c r="D69" s="7" t="s">
        <v>30</v>
      </c>
      <c r="E69" s="7" t="s">
        <v>30</v>
      </c>
      <c r="F69" s="7" t="s">
        <v>30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113"/>
      <c r="O69" s="115"/>
    </row>
    <row r="70" spans="1:15" ht="112.5" customHeight="1" x14ac:dyDescent="0.2">
      <c r="A70" s="126"/>
      <c r="B70" s="95" t="s">
        <v>223</v>
      </c>
      <c r="C70" s="42" t="s">
        <v>30</v>
      </c>
      <c r="D70" s="41" t="s">
        <v>30</v>
      </c>
      <c r="E70" s="41" t="s">
        <v>30</v>
      </c>
      <c r="F70" s="41" t="s">
        <v>30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114"/>
      <c r="O70" s="116"/>
    </row>
    <row r="71" spans="1:15" x14ac:dyDescent="0.2">
      <c r="A71" s="135" t="s">
        <v>139</v>
      </c>
      <c r="B71" s="94" t="s">
        <v>3</v>
      </c>
      <c r="C71" s="4">
        <v>124</v>
      </c>
      <c r="D71" s="4" t="s">
        <v>33</v>
      </c>
      <c r="E71" s="4">
        <v>1</v>
      </c>
      <c r="F71" s="4" t="s">
        <v>59</v>
      </c>
      <c r="G71" s="81">
        <v>108500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112" t="s">
        <v>202</v>
      </c>
      <c r="O71" s="113" t="s">
        <v>192</v>
      </c>
    </row>
    <row r="72" spans="1:15" x14ac:dyDescent="0.2">
      <c r="A72" s="144"/>
      <c r="B72" s="94" t="s">
        <v>9</v>
      </c>
      <c r="C72" s="4">
        <v>124</v>
      </c>
      <c r="D72" s="4" t="s">
        <v>33</v>
      </c>
      <c r="E72" s="4">
        <v>1</v>
      </c>
      <c r="F72" s="4" t="s">
        <v>59</v>
      </c>
      <c r="G72" s="81">
        <v>375285.1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113"/>
      <c r="O72" s="113"/>
    </row>
    <row r="73" spans="1:15" x14ac:dyDescent="0.2">
      <c r="A73" s="144"/>
      <c r="B73" s="94" t="s">
        <v>5</v>
      </c>
      <c r="C73" s="4">
        <v>124</v>
      </c>
      <c r="D73" s="4" t="s">
        <v>33</v>
      </c>
      <c r="E73" s="99" t="s">
        <v>30</v>
      </c>
      <c r="F73" s="99" t="s">
        <v>30</v>
      </c>
      <c r="G73" s="81">
        <v>5737.4000000000005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113"/>
      <c r="O73" s="113"/>
    </row>
    <row r="74" spans="1:15" x14ac:dyDescent="0.2">
      <c r="A74" s="144"/>
      <c r="B74" s="95" t="s">
        <v>6</v>
      </c>
      <c r="C74" s="4" t="s">
        <v>30</v>
      </c>
      <c r="D74" s="7" t="s">
        <v>30</v>
      </c>
      <c r="E74" s="7" t="s">
        <v>30</v>
      </c>
      <c r="F74" s="7" t="s">
        <v>30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113"/>
      <c r="O74" s="113"/>
    </row>
    <row r="75" spans="1:15" ht="26.25" customHeight="1" x14ac:dyDescent="0.2">
      <c r="A75" s="145"/>
      <c r="B75" s="95" t="s">
        <v>223</v>
      </c>
      <c r="C75" s="42" t="s">
        <v>30</v>
      </c>
      <c r="D75" s="41" t="s">
        <v>30</v>
      </c>
      <c r="E75" s="41" t="s">
        <v>30</v>
      </c>
      <c r="F75" s="41" t="s">
        <v>30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114"/>
      <c r="O75" s="91"/>
    </row>
    <row r="76" spans="1:15" x14ac:dyDescent="0.2">
      <c r="A76" s="135" t="s">
        <v>140</v>
      </c>
      <c r="B76" s="94" t="s">
        <v>11</v>
      </c>
      <c r="C76" s="16" t="s">
        <v>13</v>
      </c>
      <c r="D76" s="16" t="s">
        <v>33</v>
      </c>
      <c r="E76" s="16">
        <v>1</v>
      </c>
      <c r="F76" s="99" t="s">
        <v>61</v>
      </c>
      <c r="G76" s="81">
        <v>13457.9</v>
      </c>
      <c r="H76" s="81">
        <f>'[1]ГП Образование (!)'!$H$430+'[1]ГП Образование (!)'!$H$431</f>
        <v>6531.4969999999994</v>
      </c>
      <c r="I76" s="81">
        <v>13168.6</v>
      </c>
      <c r="J76" s="81">
        <v>0</v>
      </c>
      <c r="K76" s="81">
        <v>0</v>
      </c>
      <c r="L76" s="81">
        <f t="shared" ref="L76:M76" si="1">12000.9+1457+1740</f>
        <v>15197.9</v>
      </c>
      <c r="M76" s="81">
        <f t="shared" si="1"/>
        <v>15197.9</v>
      </c>
      <c r="N76" s="120" t="s">
        <v>203</v>
      </c>
      <c r="O76" s="112" t="s">
        <v>194</v>
      </c>
    </row>
    <row r="77" spans="1:15" x14ac:dyDescent="0.2">
      <c r="A77" s="144"/>
      <c r="B77" s="97" t="s">
        <v>9</v>
      </c>
      <c r="C77" s="4" t="s">
        <v>30</v>
      </c>
      <c r="D77" s="99" t="s">
        <v>30</v>
      </c>
      <c r="E77" s="99" t="s">
        <v>30</v>
      </c>
      <c r="F77" s="99" t="s">
        <v>30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121"/>
      <c r="O77" s="113"/>
    </row>
    <row r="78" spans="1:15" x14ac:dyDescent="0.2">
      <c r="A78" s="144"/>
      <c r="B78" s="97" t="s">
        <v>10</v>
      </c>
      <c r="C78" s="4" t="s">
        <v>30</v>
      </c>
      <c r="D78" s="99" t="s">
        <v>30</v>
      </c>
      <c r="E78" s="99" t="s">
        <v>30</v>
      </c>
      <c r="F78" s="99" t="s">
        <v>30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121"/>
      <c r="O78" s="113"/>
    </row>
    <row r="79" spans="1:15" ht="95.25" customHeight="1" x14ac:dyDescent="0.2">
      <c r="A79" s="144"/>
      <c r="B79" s="97" t="s">
        <v>7</v>
      </c>
      <c r="C79" s="4" t="s">
        <v>30</v>
      </c>
      <c r="D79" s="99" t="s">
        <v>30</v>
      </c>
      <c r="E79" s="99" t="s">
        <v>30</v>
      </c>
      <c r="F79" s="99" t="s">
        <v>30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121"/>
      <c r="O79" s="113"/>
    </row>
    <row r="80" spans="1:15" ht="25.5" customHeight="1" x14ac:dyDescent="0.2">
      <c r="A80" s="149"/>
      <c r="B80" s="96" t="s">
        <v>223</v>
      </c>
      <c r="C80" s="42" t="s">
        <v>30</v>
      </c>
      <c r="D80" s="41" t="s">
        <v>30</v>
      </c>
      <c r="E80" s="41" t="s">
        <v>30</v>
      </c>
      <c r="F80" s="41" t="s">
        <v>30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151"/>
      <c r="O80" s="152"/>
    </row>
    <row r="81" spans="1:15" x14ac:dyDescent="0.2">
      <c r="A81" s="137" t="s">
        <v>141</v>
      </c>
      <c r="B81" s="90" t="s">
        <v>3</v>
      </c>
      <c r="C81" s="4">
        <v>124</v>
      </c>
      <c r="D81" s="16" t="s">
        <v>33</v>
      </c>
      <c r="E81" s="16">
        <v>1</v>
      </c>
      <c r="F81" s="4" t="s">
        <v>58</v>
      </c>
      <c r="G81" s="81">
        <v>809772.2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115" t="s">
        <v>138</v>
      </c>
      <c r="O81" s="148" t="s">
        <v>193</v>
      </c>
    </row>
    <row r="82" spans="1:15" x14ac:dyDescent="0.2">
      <c r="A82" s="137"/>
      <c r="B82" s="90" t="s">
        <v>9</v>
      </c>
      <c r="C82" s="4">
        <v>124</v>
      </c>
      <c r="D82" s="16" t="s">
        <v>33</v>
      </c>
      <c r="E82" s="16">
        <v>1</v>
      </c>
      <c r="F82" s="4" t="s">
        <v>58</v>
      </c>
      <c r="G82" s="81">
        <v>901593.7</v>
      </c>
      <c r="H82" s="81">
        <f>'[3]ГП Образование (!)'!$M$295+'[3]ГП Образование (!)'!$M$296</f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115"/>
      <c r="O82" s="148"/>
    </row>
    <row r="83" spans="1:15" x14ac:dyDescent="0.2">
      <c r="A83" s="137"/>
      <c r="B83" s="90" t="s">
        <v>5</v>
      </c>
      <c r="C83" s="4">
        <v>124</v>
      </c>
      <c r="D83" s="16" t="s">
        <v>33</v>
      </c>
      <c r="E83" s="16">
        <v>1</v>
      </c>
      <c r="F83" s="4" t="s">
        <v>142</v>
      </c>
      <c r="G83" s="81">
        <v>53207.8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115"/>
      <c r="O83" s="148"/>
    </row>
    <row r="84" spans="1:15" ht="17.25" customHeight="1" x14ac:dyDescent="0.2">
      <c r="A84" s="137"/>
      <c r="B84" s="88" t="s">
        <v>6</v>
      </c>
      <c r="C84" s="4" t="s">
        <v>142</v>
      </c>
      <c r="D84" s="7" t="s">
        <v>142</v>
      </c>
      <c r="E84" s="7" t="s">
        <v>142</v>
      </c>
      <c r="F84" s="7" t="s">
        <v>142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115"/>
      <c r="O84" s="148"/>
    </row>
    <row r="85" spans="1:15" s="103" customFormat="1" ht="17.25" customHeight="1" x14ac:dyDescent="0.2">
      <c r="A85" s="150"/>
      <c r="B85" s="88" t="s">
        <v>223</v>
      </c>
      <c r="C85" s="6" t="s">
        <v>30</v>
      </c>
      <c r="D85" s="7" t="s">
        <v>30</v>
      </c>
      <c r="E85" s="7" t="s">
        <v>30</v>
      </c>
      <c r="F85" s="7" t="s">
        <v>30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116"/>
      <c r="O85" s="140"/>
    </row>
    <row r="86" spans="1:15" x14ac:dyDescent="0.2">
      <c r="A86" s="109" t="s">
        <v>98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1"/>
    </row>
    <row r="87" spans="1:15" x14ac:dyDescent="0.2">
      <c r="A87" s="106" t="s">
        <v>99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8"/>
    </row>
    <row r="88" spans="1:15" x14ac:dyDescent="0.2">
      <c r="A88" s="106" t="s">
        <v>100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ht="39.75" customHeight="1" x14ac:dyDescent="0.2">
      <c r="A89" s="123" t="s">
        <v>154</v>
      </c>
      <c r="B89" s="61" t="s">
        <v>11</v>
      </c>
      <c r="C89" s="17" t="s">
        <v>30</v>
      </c>
      <c r="D89" s="17" t="s">
        <v>30</v>
      </c>
      <c r="E89" s="17" t="s">
        <v>30</v>
      </c>
      <c r="F89" s="17" t="s">
        <v>30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112" t="s">
        <v>155</v>
      </c>
      <c r="O89" s="120" t="s">
        <v>157</v>
      </c>
    </row>
    <row r="90" spans="1:15" ht="39.75" customHeight="1" x14ac:dyDescent="0.2">
      <c r="A90" s="123"/>
      <c r="B90" s="68" t="s">
        <v>9</v>
      </c>
      <c r="C90" s="17" t="s">
        <v>30</v>
      </c>
      <c r="D90" s="17" t="s">
        <v>30</v>
      </c>
      <c r="E90" s="17" t="s">
        <v>30</v>
      </c>
      <c r="F90" s="17" t="s">
        <v>30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113"/>
      <c r="O90" s="121"/>
    </row>
    <row r="91" spans="1:15" ht="39.75" customHeight="1" x14ac:dyDescent="0.2">
      <c r="A91" s="123"/>
      <c r="B91" s="68" t="s">
        <v>10</v>
      </c>
      <c r="C91" s="17" t="s">
        <v>30</v>
      </c>
      <c r="D91" s="17" t="s">
        <v>30</v>
      </c>
      <c r="E91" s="17" t="s">
        <v>30</v>
      </c>
      <c r="F91" s="17" t="s">
        <v>30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113"/>
      <c r="O91" s="121"/>
    </row>
    <row r="92" spans="1:15" ht="39.75" customHeight="1" x14ac:dyDescent="0.2">
      <c r="A92" s="123"/>
      <c r="B92" s="68" t="s">
        <v>7</v>
      </c>
      <c r="C92" s="17" t="s">
        <v>30</v>
      </c>
      <c r="D92" s="17" t="s">
        <v>30</v>
      </c>
      <c r="E92" s="17" t="s">
        <v>30</v>
      </c>
      <c r="F92" s="17" t="s">
        <v>30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113"/>
      <c r="O92" s="121"/>
    </row>
    <row r="93" spans="1:15" ht="39.75" customHeight="1" x14ac:dyDescent="0.2">
      <c r="A93" s="124"/>
      <c r="B93" s="63" t="s">
        <v>223</v>
      </c>
      <c r="C93" s="42" t="s">
        <v>30</v>
      </c>
      <c r="D93" s="41" t="s">
        <v>30</v>
      </c>
      <c r="E93" s="41" t="s">
        <v>30</v>
      </c>
      <c r="F93" s="41" t="s">
        <v>30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114"/>
      <c r="O93" s="122"/>
    </row>
    <row r="94" spans="1:15" ht="44.25" customHeight="1" x14ac:dyDescent="0.2">
      <c r="A94" s="123" t="s">
        <v>158</v>
      </c>
      <c r="B94" s="61" t="s">
        <v>11</v>
      </c>
      <c r="C94" s="6" t="s">
        <v>30</v>
      </c>
      <c r="D94" s="6" t="s">
        <v>30</v>
      </c>
      <c r="E94" s="6" t="s">
        <v>30</v>
      </c>
      <c r="F94" s="6" t="s">
        <v>30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112" t="s">
        <v>159</v>
      </c>
      <c r="O94" s="112" t="s">
        <v>156</v>
      </c>
    </row>
    <row r="95" spans="1:15" ht="44.25" customHeight="1" x14ac:dyDescent="0.2">
      <c r="A95" s="123"/>
      <c r="B95" s="72" t="s">
        <v>9</v>
      </c>
      <c r="C95" s="4" t="s">
        <v>30</v>
      </c>
      <c r="D95" s="4" t="s">
        <v>30</v>
      </c>
      <c r="E95" s="4" t="s">
        <v>30</v>
      </c>
      <c r="F95" s="4" t="s">
        <v>30</v>
      </c>
      <c r="G95" s="3">
        <v>0</v>
      </c>
      <c r="H95" s="81">
        <v>0</v>
      </c>
      <c r="I95" s="81">
        <v>0</v>
      </c>
      <c r="J95" s="81">
        <v>0</v>
      </c>
      <c r="K95" s="81">
        <v>0</v>
      </c>
      <c r="L95" s="3">
        <v>0</v>
      </c>
      <c r="M95" s="3">
        <v>0</v>
      </c>
      <c r="N95" s="113"/>
      <c r="O95" s="113"/>
    </row>
    <row r="96" spans="1:15" ht="44.25" customHeight="1" x14ac:dyDescent="0.2">
      <c r="A96" s="123"/>
      <c r="B96" s="68" t="s">
        <v>10</v>
      </c>
      <c r="C96" s="17" t="s">
        <v>30</v>
      </c>
      <c r="D96" s="17" t="s">
        <v>30</v>
      </c>
      <c r="E96" s="17" t="s">
        <v>30</v>
      </c>
      <c r="F96" s="17" t="s">
        <v>30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113"/>
      <c r="O96" s="113"/>
    </row>
    <row r="97" spans="1:15" ht="44.25" customHeight="1" x14ac:dyDescent="0.2">
      <c r="A97" s="123"/>
      <c r="B97" s="68" t="s">
        <v>7</v>
      </c>
      <c r="C97" s="17" t="s">
        <v>30</v>
      </c>
      <c r="D97" s="17" t="s">
        <v>30</v>
      </c>
      <c r="E97" s="17" t="s">
        <v>30</v>
      </c>
      <c r="F97" s="17" t="s">
        <v>30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113"/>
      <c r="O97" s="113"/>
    </row>
    <row r="98" spans="1:15" ht="44.25" customHeight="1" x14ac:dyDescent="0.2">
      <c r="A98" s="124"/>
      <c r="B98" s="63" t="s">
        <v>223</v>
      </c>
      <c r="C98" s="42" t="s">
        <v>30</v>
      </c>
      <c r="D98" s="41" t="s">
        <v>30</v>
      </c>
      <c r="E98" s="41" t="s">
        <v>30</v>
      </c>
      <c r="F98" s="41" t="s">
        <v>30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114"/>
      <c r="O98" s="114"/>
    </row>
    <row r="99" spans="1:15" ht="26.25" customHeight="1" x14ac:dyDescent="0.2">
      <c r="A99" s="146" t="s">
        <v>160</v>
      </c>
      <c r="B99" s="58" t="s">
        <v>11</v>
      </c>
      <c r="C99" s="5" t="s">
        <v>13</v>
      </c>
      <c r="D99" s="5" t="s">
        <v>33</v>
      </c>
      <c r="E99" s="5">
        <v>1</v>
      </c>
      <c r="F99" s="66" t="s">
        <v>62</v>
      </c>
      <c r="G99" s="3">
        <v>1101</v>
      </c>
      <c r="H99" s="81">
        <v>617</v>
      </c>
      <c r="I99" s="81">
        <v>700</v>
      </c>
      <c r="J99" s="81">
        <v>0</v>
      </c>
      <c r="K99" s="81">
        <v>0</v>
      </c>
      <c r="L99" s="3">
        <v>501</v>
      </c>
      <c r="M99" s="3">
        <v>501</v>
      </c>
      <c r="N99" s="112" t="s">
        <v>90</v>
      </c>
      <c r="O99" s="112" t="s">
        <v>45</v>
      </c>
    </row>
    <row r="100" spans="1:15" x14ac:dyDescent="0.2">
      <c r="A100" s="146"/>
      <c r="B100" s="58" t="s">
        <v>9</v>
      </c>
      <c r="C100" s="4" t="s">
        <v>30</v>
      </c>
      <c r="D100" s="4" t="s">
        <v>30</v>
      </c>
      <c r="E100" s="4" t="s">
        <v>30</v>
      </c>
      <c r="F100" s="4" t="s">
        <v>30</v>
      </c>
      <c r="G100" s="3">
        <v>0</v>
      </c>
      <c r="H100" s="81">
        <v>0</v>
      </c>
      <c r="I100" s="81">
        <v>0</v>
      </c>
      <c r="J100" s="81">
        <v>0</v>
      </c>
      <c r="K100" s="81">
        <v>0</v>
      </c>
      <c r="L100" s="3">
        <v>0</v>
      </c>
      <c r="M100" s="3">
        <v>0</v>
      </c>
      <c r="N100" s="113"/>
      <c r="O100" s="113"/>
    </row>
    <row r="101" spans="1:15" x14ac:dyDescent="0.2">
      <c r="A101" s="146"/>
      <c r="B101" s="72" t="s">
        <v>10</v>
      </c>
      <c r="C101" s="4" t="s">
        <v>30</v>
      </c>
      <c r="D101" s="70" t="s">
        <v>30</v>
      </c>
      <c r="E101" s="70" t="s">
        <v>30</v>
      </c>
      <c r="F101" s="70" t="s">
        <v>30</v>
      </c>
      <c r="G101" s="3">
        <v>0</v>
      </c>
      <c r="H101" s="81">
        <v>0</v>
      </c>
      <c r="I101" s="81">
        <v>0</v>
      </c>
      <c r="J101" s="81">
        <v>0</v>
      </c>
      <c r="K101" s="81">
        <v>0</v>
      </c>
      <c r="L101" s="3">
        <v>0</v>
      </c>
      <c r="M101" s="3">
        <v>0</v>
      </c>
      <c r="N101" s="113"/>
      <c r="O101" s="113"/>
    </row>
    <row r="102" spans="1:15" ht="52.5" customHeight="1" x14ac:dyDescent="0.2">
      <c r="A102" s="146"/>
      <c r="B102" s="68" t="s">
        <v>7</v>
      </c>
      <c r="C102" s="6" t="s">
        <v>30</v>
      </c>
      <c r="D102" s="7" t="s">
        <v>30</v>
      </c>
      <c r="E102" s="7" t="s">
        <v>30</v>
      </c>
      <c r="F102" s="7" t="s">
        <v>30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113"/>
      <c r="O102" s="113"/>
    </row>
    <row r="103" spans="1:15" ht="52.5" customHeight="1" x14ac:dyDescent="0.2">
      <c r="A103" s="147"/>
      <c r="B103" s="68" t="s">
        <v>223</v>
      </c>
      <c r="C103" s="42" t="s">
        <v>30</v>
      </c>
      <c r="D103" s="41" t="s">
        <v>30</v>
      </c>
      <c r="E103" s="41" t="s">
        <v>30</v>
      </c>
      <c r="F103" s="41" t="s">
        <v>30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114"/>
      <c r="O103" s="114"/>
    </row>
    <row r="104" spans="1:15" ht="39" customHeight="1" x14ac:dyDescent="0.2">
      <c r="A104" s="123" t="s">
        <v>161</v>
      </c>
      <c r="B104" s="68" t="s">
        <v>11</v>
      </c>
      <c r="C104" s="6" t="s">
        <v>30</v>
      </c>
      <c r="D104" s="6" t="s">
        <v>30</v>
      </c>
      <c r="E104" s="6" t="s">
        <v>30</v>
      </c>
      <c r="F104" s="6" t="s">
        <v>30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112" t="s">
        <v>162</v>
      </c>
      <c r="O104" s="120" t="s">
        <v>156</v>
      </c>
    </row>
    <row r="105" spans="1:15" ht="39" customHeight="1" x14ac:dyDescent="0.2">
      <c r="A105" s="123"/>
      <c r="B105" s="68" t="s">
        <v>9</v>
      </c>
      <c r="C105" s="6" t="s">
        <v>30</v>
      </c>
      <c r="D105" s="6" t="s">
        <v>30</v>
      </c>
      <c r="E105" s="6" t="s">
        <v>30</v>
      </c>
      <c r="F105" s="6" t="s">
        <v>30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113"/>
      <c r="O105" s="121"/>
    </row>
    <row r="106" spans="1:15" ht="39" customHeight="1" x14ac:dyDescent="0.2">
      <c r="A106" s="123"/>
      <c r="B106" s="68" t="s">
        <v>10</v>
      </c>
      <c r="C106" s="6" t="s">
        <v>30</v>
      </c>
      <c r="D106" s="7" t="s">
        <v>30</v>
      </c>
      <c r="E106" s="7" t="s">
        <v>30</v>
      </c>
      <c r="F106" s="7" t="s">
        <v>30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113"/>
      <c r="O106" s="121"/>
    </row>
    <row r="107" spans="1:15" ht="39" customHeight="1" x14ac:dyDescent="0.2">
      <c r="A107" s="123"/>
      <c r="B107" s="68" t="s">
        <v>7</v>
      </c>
      <c r="C107" s="6" t="s">
        <v>30</v>
      </c>
      <c r="D107" s="7" t="s">
        <v>30</v>
      </c>
      <c r="E107" s="7" t="s">
        <v>30</v>
      </c>
      <c r="F107" s="7" t="s">
        <v>30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113"/>
      <c r="O107" s="121"/>
    </row>
    <row r="108" spans="1:15" ht="39" customHeight="1" x14ac:dyDescent="0.2">
      <c r="A108" s="124"/>
      <c r="B108" s="68" t="s">
        <v>223</v>
      </c>
      <c r="C108" s="42" t="s">
        <v>30</v>
      </c>
      <c r="D108" s="41" t="s">
        <v>30</v>
      </c>
      <c r="E108" s="41" t="s">
        <v>30</v>
      </c>
      <c r="F108" s="41" t="s">
        <v>30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114"/>
      <c r="O108" s="122"/>
    </row>
    <row r="109" spans="1:15" ht="39" customHeight="1" x14ac:dyDescent="0.2">
      <c r="A109" s="123" t="s">
        <v>163</v>
      </c>
      <c r="B109" s="88" t="s">
        <v>11</v>
      </c>
      <c r="C109" s="6" t="s">
        <v>30</v>
      </c>
      <c r="D109" s="7" t="s">
        <v>30</v>
      </c>
      <c r="E109" s="7" t="s">
        <v>30</v>
      </c>
      <c r="F109" s="7" t="s">
        <v>30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115" t="s">
        <v>164</v>
      </c>
      <c r="O109" s="148" t="s">
        <v>156</v>
      </c>
    </row>
    <row r="110" spans="1:15" ht="39" customHeight="1" x14ac:dyDescent="0.2">
      <c r="A110" s="123"/>
      <c r="B110" s="88" t="s">
        <v>9</v>
      </c>
      <c r="C110" s="6" t="s">
        <v>30</v>
      </c>
      <c r="D110" s="7" t="s">
        <v>30</v>
      </c>
      <c r="E110" s="7" t="s">
        <v>30</v>
      </c>
      <c r="F110" s="7" t="s">
        <v>30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115"/>
      <c r="O110" s="148"/>
    </row>
    <row r="111" spans="1:15" ht="39" customHeight="1" x14ac:dyDescent="0.2">
      <c r="A111" s="123"/>
      <c r="B111" s="88" t="s">
        <v>10</v>
      </c>
      <c r="C111" s="6" t="s">
        <v>30</v>
      </c>
      <c r="D111" s="7" t="s">
        <v>30</v>
      </c>
      <c r="E111" s="7" t="s">
        <v>30</v>
      </c>
      <c r="F111" s="7" t="s">
        <v>30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115"/>
      <c r="O111" s="148"/>
    </row>
    <row r="112" spans="1:15" ht="39" customHeight="1" x14ac:dyDescent="0.2">
      <c r="A112" s="123"/>
      <c r="B112" s="88" t="s">
        <v>7</v>
      </c>
      <c r="C112" s="6" t="s">
        <v>30</v>
      </c>
      <c r="D112" s="7" t="s">
        <v>30</v>
      </c>
      <c r="E112" s="7" t="s">
        <v>30</v>
      </c>
      <c r="F112" s="7" t="s">
        <v>30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115"/>
      <c r="O112" s="148"/>
    </row>
    <row r="113" spans="1:15" s="103" customFormat="1" ht="39" customHeight="1" x14ac:dyDescent="0.2">
      <c r="A113" s="124"/>
      <c r="B113" s="88" t="s">
        <v>223</v>
      </c>
      <c r="C113" s="6" t="s">
        <v>30</v>
      </c>
      <c r="D113" s="7" t="s">
        <v>30</v>
      </c>
      <c r="E113" s="7" t="s">
        <v>30</v>
      </c>
      <c r="F113" s="7" t="s">
        <v>30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116"/>
      <c r="O113" s="140"/>
    </row>
    <row r="114" spans="1:15" ht="21" customHeight="1" x14ac:dyDescent="0.2">
      <c r="A114" s="101" t="s">
        <v>101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44"/>
    </row>
    <row r="115" spans="1:15" ht="13.15" customHeight="1" x14ac:dyDescent="0.2">
      <c r="A115" s="127" t="s">
        <v>165</v>
      </c>
      <c r="B115" s="93" t="s">
        <v>11</v>
      </c>
      <c r="C115" s="4">
        <v>136</v>
      </c>
      <c r="D115" s="4" t="s">
        <v>33</v>
      </c>
      <c r="E115" s="4">
        <v>1</v>
      </c>
      <c r="F115" s="99" t="s">
        <v>63</v>
      </c>
      <c r="G115" s="81">
        <v>27816519.400000002</v>
      </c>
      <c r="H115" s="82">
        <v>30444736.018999998</v>
      </c>
      <c r="I115" s="81">
        <f>34176002.5-I116</f>
        <v>31076560.399999999</v>
      </c>
      <c r="J115" s="81">
        <f>35774623.5-J116</f>
        <v>32590570.300000001</v>
      </c>
      <c r="K115" s="81">
        <f>36522580.2-K116</f>
        <v>33404368.500000004</v>
      </c>
      <c r="L115" s="81">
        <v>25736002.300000004</v>
      </c>
      <c r="M115" s="81">
        <v>25736002.300000004</v>
      </c>
      <c r="N115" s="120" t="s">
        <v>91</v>
      </c>
      <c r="O115" s="112" t="s">
        <v>46</v>
      </c>
    </row>
    <row r="116" spans="1:15" ht="13.15" customHeight="1" x14ac:dyDescent="0.2">
      <c r="A116" s="125"/>
      <c r="B116" s="97" t="s">
        <v>9</v>
      </c>
      <c r="C116" s="4">
        <v>136</v>
      </c>
      <c r="D116" s="4" t="s">
        <v>33</v>
      </c>
      <c r="E116" s="4">
        <v>1</v>
      </c>
      <c r="F116" s="99" t="s">
        <v>63</v>
      </c>
      <c r="G116" s="81">
        <v>0</v>
      </c>
      <c r="H116" s="81">
        <v>1136952.5049999999</v>
      </c>
      <c r="I116" s="81">
        <v>3099442.1</v>
      </c>
      <c r="J116" s="81">
        <v>3184053.2</v>
      </c>
      <c r="K116" s="81">
        <v>3118211.7</v>
      </c>
      <c r="L116" s="81">
        <v>0</v>
      </c>
      <c r="M116" s="81">
        <v>0</v>
      </c>
      <c r="N116" s="121"/>
      <c r="O116" s="113"/>
    </row>
    <row r="117" spans="1:15" ht="13.15" customHeight="1" x14ac:dyDescent="0.2">
      <c r="A117" s="125"/>
      <c r="B117" s="97" t="s">
        <v>10</v>
      </c>
      <c r="C117" s="4" t="s">
        <v>30</v>
      </c>
      <c r="D117" s="99" t="s">
        <v>30</v>
      </c>
      <c r="E117" s="99" t="s">
        <v>30</v>
      </c>
      <c r="F117" s="99" t="s">
        <v>30</v>
      </c>
      <c r="G117" s="81">
        <v>0</v>
      </c>
      <c r="H117" s="81">
        <v>0</v>
      </c>
      <c r="I117" s="81">
        <v>75121.986239999998</v>
      </c>
      <c r="J117" s="81">
        <v>0</v>
      </c>
      <c r="K117" s="81">
        <v>0</v>
      </c>
      <c r="L117" s="81">
        <v>0</v>
      </c>
      <c r="M117" s="81">
        <v>0</v>
      </c>
      <c r="N117" s="121"/>
      <c r="O117" s="113"/>
    </row>
    <row r="118" spans="1:15" ht="82.5" customHeight="1" x14ac:dyDescent="0.2">
      <c r="A118" s="125"/>
      <c r="B118" s="95" t="s">
        <v>7</v>
      </c>
      <c r="C118" s="6" t="s">
        <v>30</v>
      </c>
      <c r="D118" s="7" t="s">
        <v>30</v>
      </c>
      <c r="E118" s="7" t="s">
        <v>30</v>
      </c>
      <c r="F118" s="7" t="s">
        <v>30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21"/>
      <c r="O118" s="113"/>
    </row>
    <row r="119" spans="1:15" ht="24" customHeight="1" x14ac:dyDescent="0.2">
      <c r="A119" s="126"/>
      <c r="B119" s="92" t="s">
        <v>223</v>
      </c>
      <c r="C119" s="42" t="s">
        <v>30</v>
      </c>
      <c r="D119" s="41" t="s">
        <v>30</v>
      </c>
      <c r="E119" s="41" t="s">
        <v>30</v>
      </c>
      <c r="F119" s="41" t="s">
        <v>30</v>
      </c>
      <c r="G119" s="8">
        <v>0</v>
      </c>
      <c r="H119" s="8">
        <v>200</v>
      </c>
      <c r="I119" s="8">
        <v>1</v>
      </c>
      <c r="J119" s="8">
        <v>1.6</v>
      </c>
      <c r="K119" s="8">
        <v>1.6</v>
      </c>
      <c r="L119" s="8">
        <v>2</v>
      </c>
      <c r="M119" s="8">
        <v>2</v>
      </c>
      <c r="N119" s="122"/>
      <c r="O119" s="114"/>
    </row>
    <row r="120" spans="1:15" ht="13.15" customHeight="1" x14ac:dyDescent="0.2">
      <c r="A120" s="135" t="s">
        <v>166</v>
      </c>
      <c r="B120" s="93" t="s">
        <v>11</v>
      </c>
      <c r="C120" s="4">
        <v>136</v>
      </c>
      <c r="D120" s="4" t="s">
        <v>33</v>
      </c>
      <c r="E120" s="4">
        <v>1</v>
      </c>
      <c r="F120" s="99" t="s">
        <v>64</v>
      </c>
      <c r="G120" s="81">
        <v>225997.57949999999</v>
      </c>
      <c r="H120" s="81">
        <v>237283.58000000002</v>
      </c>
      <c r="I120" s="81">
        <v>200380.3</v>
      </c>
      <c r="J120" s="81">
        <v>261925.3</v>
      </c>
      <c r="K120" s="81">
        <v>278997.90000000002</v>
      </c>
      <c r="L120" s="81">
        <v>266613</v>
      </c>
      <c r="M120" s="81">
        <v>266613</v>
      </c>
      <c r="N120" s="112" t="s">
        <v>71</v>
      </c>
      <c r="O120" s="112" t="s">
        <v>47</v>
      </c>
    </row>
    <row r="121" spans="1:15" ht="13.15" customHeight="1" x14ac:dyDescent="0.2">
      <c r="A121" s="144"/>
      <c r="B121" s="97" t="s">
        <v>9</v>
      </c>
      <c r="C121" s="4" t="s">
        <v>30</v>
      </c>
      <c r="D121" s="99" t="s">
        <v>30</v>
      </c>
      <c r="E121" s="99" t="s">
        <v>30</v>
      </c>
      <c r="F121" s="99" t="s">
        <v>30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113"/>
      <c r="O121" s="113"/>
    </row>
    <row r="122" spans="1:15" x14ac:dyDescent="0.2">
      <c r="A122" s="144"/>
      <c r="B122" s="97" t="s">
        <v>10</v>
      </c>
      <c r="C122" s="4" t="s">
        <v>30</v>
      </c>
      <c r="D122" s="99" t="s">
        <v>30</v>
      </c>
      <c r="E122" s="99" t="s">
        <v>30</v>
      </c>
      <c r="F122" s="99" t="s">
        <v>30</v>
      </c>
      <c r="G122" s="81">
        <v>0</v>
      </c>
      <c r="H122" s="81">
        <v>0</v>
      </c>
      <c r="I122" s="81">
        <v>0</v>
      </c>
      <c r="J122" s="81">
        <v>0</v>
      </c>
      <c r="K122" s="81">
        <v>0</v>
      </c>
      <c r="L122" s="81">
        <v>0</v>
      </c>
      <c r="M122" s="81">
        <v>0</v>
      </c>
      <c r="N122" s="113"/>
      <c r="O122" s="113"/>
    </row>
    <row r="123" spans="1:15" ht="42" customHeight="1" x14ac:dyDescent="0.2">
      <c r="A123" s="144"/>
      <c r="B123" s="92" t="s">
        <v>7</v>
      </c>
      <c r="C123" s="6" t="s">
        <v>30</v>
      </c>
      <c r="D123" s="7" t="s">
        <v>30</v>
      </c>
      <c r="E123" s="7" t="s">
        <v>30</v>
      </c>
      <c r="F123" s="7" t="s">
        <v>30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113"/>
      <c r="O123" s="113"/>
    </row>
    <row r="124" spans="1:15" ht="42" customHeight="1" x14ac:dyDescent="0.2">
      <c r="A124" s="145"/>
      <c r="B124" s="92" t="s">
        <v>223</v>
      </c>
      <c r="C124" s="42" t="s">
        <v>30</v>
      </c>
      <c r="D124" s="41" t="s">
        <v>30</v>
      </c>
      <c r="E124" s="41" t="s">
        <v>30</v>
      </c>
      <c r="F124" s="41" t="s">
        <v>30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114"/>
      <c r="O124" s="114"/>
    </row>
    <row r="125" spans="1:15" x14ac:dyDescent="0.2">
      <c r="A125" s="127" t="s">
        <v>167</v>
      </c>
      <c r="B125" s="93" t="s">
        <v>3</v>
      </c>
      <c r="C125" s="5" t="s">
        <v>13</v>
      </c>
      <c r="D125" s="5" t="s">
        <v>33</v>
      </c>
      <c r="E125" s="5">
        <v>1</v>
      </c>
      <c r="F125" s="99" t="s">
        <v>65</v>
      </c>
      <c r="G125" s="8">
        <v>108500.7</v>
      </c>
      <c r="H125" s="81">
        <v>29523</v>
      </c>
      <c r="I125" s="81">
        <v>23524.799999999999</v>
      </c>
      <c r="J125" s="81">
        <v>0</v>
      </c>
      <c r="K125" s="81">
        <v>0</v>
      </c>
      <c r="L125" s="35">
        <v>108500.7</v>
      </c>
      <c r="M125" s="35">
        <v>108500.7</v>
      </c>
      <c r="N125" s="112" t="s">
        <v>83</v>
      </c>
      <c r="O125" s="112" t="s">
        <v>185</v>
      </c>
    </row>
    <row r="126" spans="1:15" x14ac:dyDescent="0.2">
      <c r="A126" s="125"/>
      <c r="B126" s="97" t="s">
        <v>4</v>
      </c>
      <c r="C126" s="4" t="s">
        <v>30</v>
      </c>
      <c r="D126" s="99" t="s">
        <v>30</v>
      </c>
      <c r="E126" s="99" t="s">
        <v>30</v>
      </c>
      <c r="F126" s="99" t="s">
        <v>30</v>
      </c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0</v>
      </c>
      <c r="M126" s="81">
        <v>0</v>
      </c>
      <c r="N126" s="113"/>
      <c r="O126" s="113"/>
    </row>
    <row r="127" spans="1:15" x14ac:dyDescent="0.2">
      <c r="A127" s="125"/>
      <c r="B127" s="97" t="s">
        <v>5</v>
      </c>
      <c r="C127" s="4" t="s">
        <v>30</v>
      </c>
      <c r="D127" s="99" t="s">
        <v>30</v>
      </c>
      <c r="E127" s="99" t="s">
        <v>30</v>
      </c>
      <c r="F127" s="99" t="s">
        <v>30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113"/>
      <c r="O127" s="113"/>
    </row>
    <row r="128" spans="1:15" ht="62.25" customHeight="1" x14ac:dyDescent="0.2">
      <c r="A128" s="125"/>
      <c r="B128" s="95" t="s">
        <v>6</v>
      </c>
      <c r="C128" s="6" t="s">
        <v>30</v>
      </c>
      <c r="D128" s="7" t="s">
        <v>30</v>
      </c>
      <c r="E128" s="7" t="s">
        <v>30</v>
      </c>
      <c r="F128" s="7" t="s">
        <v>30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113"/>
      <c r="O128" s="113"/>
    </row>
    <row r="129" spans="1:15" ht="62.25" customHeight="1" x14ac:dyDescent="0.2">
      <c r="A129" s="126"/>
      <c r="B129" s="92" t="s">
        <v>223</v>
      </c>
      <c r="C129" s="42" t="s">
        <v>30</v>
      </c>
      <c r="D129" s="41" t="s">
        <v>30</v>
      </c>
      <c r="E129" s="41" t="s">
        <v>30</v>
      </c>
      <c r="F129" s="41" t="s">
        <v>30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114"/>
      <c r="O129" s="114"/>
    </row>
    <row r="130" spans="1:15" ht="13.15" customHeight="1" x14ac:dyDescent="0.2">
      <c r="A130" s="132" t="s">
        <v>168</v>
      </c>
      <c r="B130" s="61" t="s">
        <v>3</v>
      </c>
      <c r="C130" s="4">
        <v>136</v>
      </c>
      <c r="D130" s="4" t="s">
        <v>33</v>
      </c>
      <c r="E130" s="4">
        <v>1</v>
      </c>
      <c r="F130" s="70" t="s">
        <v>33</v>
      </c>
      <c r="G130" s="3">
        <v>6886.1795000000002</v>
      </c>
      <c r="H130" s="81">
        <v>7479.4</v>
      </c>
      <c r="I130" s="81">
        <v>3000</v>
      </c>
      <c r="J130" s="81">
        <v>0</v>
      </c>
      <c r="K130" s="81">
        <v>0</v>
      </c>
      <c r="L130" s="3">
        <f>5200+2373.3</f>
        <v>7573.3</v>
      </c>
      <c r="M130" s="3">
        <f>5200+2373.3</f>
        <v>7573.3</v>
      </c>
      <c r="N130" s="112" t="s">
        <v>186</v>
      </c>
      <c r="O130" s="112" t="s">
        <v>48</v>
      </c>
    </row>
    <row r="131" spans="1:15" ht="13.15" customHeight="1" x14ac:dyDescent="0.2">
      <c r="A131" s="133"/>
      <c r="B131" s="58" t="s">
        <v>4</v>
      </c>
      <c r="C131" s="4">
        <v>136</v>
      </c>
      <c r="D131" s="4" t="s">
        <v>33</v>
      </c>
      <c r="E131" s="4">
        <v>1</v>
      </c>
      <c r="F131" s="70" t="s">
        <v>33</v>
      </c>
      <c r="G131" s="3">
        <v>7751</v>
      </c>
      <c r="H131" s="81">
        <v>8081.6</v>
      </c>
      <c r="I131" s="81">
        <v>0</v>
      </c>
      <c r="J131" s="81">
        <v>0</v>
      </c>
      <c r="K131" s="81">
        <v>0</v>
      </c>
      <c r="L131" s="3">
        <v>0</v>
      </c>
      <c r="M131" s="3">
        <v>0</v>
      </c>
      <c r="N131" s="113"/>
      <c r="O131" s="113"/>
    </row>
    <row r="132" spans="1:15" x14ac:dyDescent="0.2">
      <c r="A132" s="133"/>
      <c r="B132" s="72" t="s">
        <v>5</v>
      </c>
      <c r="C132" s="4" t="s">
        <v>30</v>
      </c>
      <c r="D132" s="70" t="s">
        <v>30</v>
      </c>
      <c r="E132" s="70" t="s">
        <v>30</v>
      </c>
      <c r="F132" s="70" t="s">
        <v>30</v>
      </c>
      <c r="G132" s="3">
        <v>523.6</v>
      </c>
      <c r="H132" s="81">
        <v>518.1</v>
      </c>
      <c r="I132" s="81">
        <v>0</v>
      </c>
      <c r="J132" s="81">
        <v>0</v>
      </c>
      <c r="K132" s="81">
        <v>0</v>
      </c>
      <c r="L132" s="3">
        <v>0</v>
      </c>
      <c r="M132" s="3">
        <v>0</v>
      </c>
      <c r="N132" s="113"/>
      <c r="O132" s="113"/>
    </row>
    <row r="133" spans="1:15" ht="72.75" customHeight="1" x14ac:dyDescent="0.2">
      <c r="A133" s="133"/>
      <c r="B133" s="68" t="s">
        <v>6</v>
      </c>
      <c r="C133" s="6" t="s">
        <v>30</v>
      </c>
      <c r="D133" s="7" t="s">
        <v>30</v>
      </c>
      <c r="E133" s="7" t="s">
        <v>30</v>
      </c>
      <c r="F133" s="7" t="s">
        <v>30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113"/>
      <c r="O133" s="113"/>
    </row>
    <row r="134" spans="1:15" ht="34.5" customHeight="1" x14ac:dyDescent="0.2">
      <c r="A134" s="134"/>
      <c r="B134" s="63" t="s">
        <v>223</v>
      </c>
      <c r="C134" s="42" t="s">
        <v>30</v>
      </c>
      <c r="D134" s="41" t="s">
        <v>30</v>
      </c>
      <c r="E134" s="41" t="s">
        <v>30</v>
      </c>
      <c r="F134" s="41" t="s">
        <v>30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114"/>
      <c r="O134" s="114"/>
    </row>
    <row r="135" spans="1:15" x14ac:dyDescent="0.2">
      <c r="A135" s="135" t="s">
        <v>169</v>
      </c>
      <c r="B135" s="93" t="s">
        <v>11</v>
      </c>
      <c r="C135" s="99" t="s">
        <v>30</v>
      </c>
      <c r="D135" s="99" t="s">
        <v>30</v>
      </c>
      <c r="E135" s="99" t="s">
        <v>30</v>
      </c>
      <c r="F135" s="99" t="s">
        <v>30</v>
      </c>
      <c r="G135" s="81">
        <v>0</v>
      </c>
      <c r="H135" s="81">
        <f>'[4]ГП Образование (!)'!$H$568</f>
        <v>0</v>
      </c>
      <c r="I135" s="81">
        <f>'[4]ГП Образование (!)'!$M$568</f>
        <v>0</v>
      </c>
      <c r="J135" s="81">
        <f>'[4]ГП Образование (!)'!$N$568</f>
        <v>0</v>
      </c>
      <c r="K135" s="81">
        <v>0</v>
      </c>
      <c r="L135" s="81">
        <v>0</v>
      </c>
      <c r="M135" s="81">
        <v>0</v>
      </c>
      <c r="N135" s="112" t="s">
        <v>204</v>
      </c>
      <c r="O135" s="120" t="s">
        <v>156</v>
      </c>
    </row>
    <row r="136" spans="1:15" x14ac:dyDescent="0.2">
      <c r="A136" s="144"/>
      <c r="B136" s="97" t="s">
        <v>9</v>
      </c>
      <c r="C136" s="99" t="s">
        <v>30</v>
      </c>
      <c r="D136" s="99" t="s">
        <v>30</v>
      </c>
      <c r="E136" s="99" t="s">
        <v>30</v>
      </c>
      <c r="F136" s="99" t="s">
        <v>30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113"/>
      <c r="O136" s="121"/>
    </row>
    <row r="137" spans="1:15" x14ac:dyDescent="0.2">
      <c r="A137" s="144"/>
      <c r="B137" s="97" t="s">
        <v>10</v>
      </c>
      <c r="C137" s="4" t="s">
        <v>30</v>
      </c>
      <c r="D137" s="99" t="s">
        <v>30</v>
      </c>
      <c r="E137" s="99" t="s">
        <v>30</v>
      </c>
      <c r="F137" s="99" t="s">
        <v>30</v>
      </c>
      <c r="G137" s="81">
        <v>0</v>
      </c>
      <c r="H137" s="81">
        <v>0</v>
      </c>
      <c r="I137" s="81">
        <v>0</v>
      </c>
      <c r="J137" s="81">
        <v>0</v>
      </c>
      <c r="K137" s="81">
        <v>0</v>
      </c>
      <c r="L137" s="81">
        <v>0</v>
      </c>
      <c r="M137" s="81">
        <v>0</v>
      </c>
      <c r="N137" s="113"/>
      <c r="O137" s="121"/>
    </row>
    <row r="138" spans="1:15" ht="123" customHeight="1" x14ac:dyDescent="0.2">
      <c r="A138" s="144"/>
      <c r="B138" s="97" t="s">
        <v>7</v>
      </c>
      <c r="C138" s="4" t="s">
        <v>30</v>
      </c>
      <c r="D138" s="99" t="s">
        <v>30</v>
      </c>
      <c r="E138" s="99" t="s">
        <v>30</v>
      </c>
      <c r="F138" s="99" t="s">
        <v>30</v>
      </c>
      <c r="G138" s="81">
        <v>0</v>
      </c>
      <c r="H138" s="81">
        <v>0</v>
      </c>
      <c r="I138" s="81">
        <v>0</v>
      </c>
      <c r="J138" s="81">
        <v>0</v>
      </c>
      <c r="K138" s="81">
        <v>0</v>
      </c>
      <c r="L138" s="81">
        <v>0</v>
      </c>
      <c r="M138" s="81">
        <v>0</v>
      </c>
      <c r="N138" s="113"/>
      <c r="O138" s="121"/>
    </row>
    <row r="139" spans="1:15" ht="27" customHeight="1" x14ac:dyDescent="0.2">
      <c r="A139" s="145"/>
      <c r="B139" s="96" t="s">
        <v>223</v>
      </c>
      <c r="C139" s="42" t="s">
        <v>30</v>
      </c>
      <c r="D139" s="41" t="s">
        <v>30</v>
      </c>
      <c r="E139" s="41" t="s">
        <v>30</v>
      </c>
      <c r="F139" s="41" t="s">
        <v>30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114"/>
      <c r="O139" s="122"/>
    </row>
    <row r="140" spans="1:15" x14ac:dyDescent="0.2">
      <c r="A140" s="127" t="s">
        <v>170</v>
      </c>
      <c r="B140" s="93" t="s">
        <v>11</v>
      </c>
      <c r="C140" s="4">
        <v>136</v>
      </c>
      <c r="D140" s="4" t="s">
        <v>33</v>
      </c>
      <c r="E140" s="4">
        <v>1</v>
      </c>
      <c r="F140" s="99" t="s">
        <v>35</v>
      </c>
      <c r="G140" s="81">
        <v>3059.7205200000003</v>
      </c>
      <c r="H140" s="81">
        <f>'[5]ГП Образование (!)'!$H$700+'[5]ГП Образование (!)'!$H$701+'[5]ГП Образование (!)'!$H$702+'[5]ГП Образование (!)'!$H$703</f>
        <v>3732.90787</v>
      </c>
      <c r="I140" s="81">
        <v>940.6</v>
      </c>
      <c r="J140" s="81">
        <v>3732.8900000000003</v>
      </c>
      <c r="K140" s="81">
        <v>3732.8900000000003</v>
      </c>
      <c r="L140" s="81">
        <v>1130.0999999999999</v>
      </c>
      <c r="M140" s="81">
        <v>1130.0999999999999</v>
      </c>
      <c r="N140" s="112" t="s">
        <v>92</v>
      </c>
      <c r="O140" s="112" t="s">
        <v>66</v>
      </c>
    </row>
    <row r="141" spans="1:15" x14ac:dyDescent="0.2">
      <c r="A141" s="125"/>
      <c r="B141" s="93" t="s">
        <v>9</v>
      </c>
      <c r="C141" s="4">
        <v>136</v>
      </c>
      <c r="D141" s="4" t="s">
        <v>33</v>
      </c>
      <c r="E141" s="4">
        <v>1</v>
      </c>
      <c r="F141" s="99" t="s">
        <v>35</v>
      </c>
      <c r="G141" s="81">
        <v>10848.1</v>
      </c>
      <c r="H141" s="81">
        <f>'[5]ГП Образование (!)'!$H$704+'[5]ГП Образование (!)'!$H$705+'[5]ГП Образование (!)'!$H$706+'[5]ГП Образование (!)'!$H$707</f>
        <v>13234.8</v>
      </c>
      <c r="I141" s="81">
        <v>0</v>
      </c>
      <c r="J141" s="81">
        <v>0</v>
      </c>
      <c r="K141" s="81">
        <v>0</v>
      </c>
      <c r="L141" s="81">
        <v>0</v>
      </c>
      <c r="M141" s="81">
        <v>0</v>
      </c>
      <c r="N141" s="113"/>
      <c r="O141" s="113"/>
    </row>
    <row r="142" spans="1:15" x14ac:dyDescent="0.2">
      <c r="A142" s="125"/>
      <c r="B142" s="97" t="s">
        <v>10</v>
      </c>
      <c r="C142" s="4" t="s">
        <v>30</v>
      </c>
      <c r="D142" s="99" t="s">
        <v>30</v>
      </c>
      <c r="E142" s="99" t="s">
        <v>30</v>
      </c>
      <c r="F142" s="99" t="s">
        <v>30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0</v>
      </c>
      <c r="M142" s="81">
        <v>0</v>
      </c>
      <c r="N142" s="113"/>
      <c r="O142" s="113"/>
    </row>
    <row r="143" spans="1:15" ht="72" customHeight="1" x14ac:dyDescent="0.2">
      <c r="A143" s="125"/>
      <c r="B143" s="95" t="s">
        <v>7</v>
      </c>
      <c r="C143" s="6" t="s">
        <v>30</v>
      </c>
      <c r="D143" s="7" t="s">
        <v>30</v>
      </c>
      <c r="E143" s="7" t="s">
        <v>30</v>
      </c>
      <c r="F143" s="7" t="s">
        <v>30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113"/>
      <c r="O143" s="113"/>
    </row>
    <row r="144" spans="1:15" ht="18.75" customHeight="1" x14ac:dyDescent="0.2">
      <c r="A144" s="126"/>
      <c r="B144" s="92" t="s">
        <v>223</v>
      </c>
      <c r="C144" s="42" t="s">
        <v>30</v>
      </c>
      <c r="D144" s="41" t="s">
        <v>30</v>
      </c>
      <c r="E144" s="41" t="s">
        <v>30</v>
      </c>
      <c r="F144" s="41" t="s">
        <v>30</v>
      </c>
      <c r="G144" s="81">
        <v>0</v>
      </c>
      <c r="H144" s="81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114"/>
      <c r="O144" s="114"/>
    </row>
    <row r="145" spans="1:15" x14ac:dyDescent="0.2">
      <c r="A145" s="135" t="s">
        <v>171</v>
      </c>
      <c r="B145" s="93" t="s">
        <v>11</v>
      </c>
      <c r="C145" s="4">
        <v>136</v>
      </c>
      <c r="D145" s="4" t="s">
        <v>33</v>
      </c>
      <c r="E145" s="4">
        <v>1</v>
      </c>
      <c r="F145" s="99" t="s">
        <v>34</v>
      </c>
      <c r="G145" s="81">
        <v>5650.1</v>
      </c>
      <c r="H145" s="81">
        <f>'[1]ГП Образование (!)'!$H$722+'[1]ГП Образование (!)'!$H$723+'[1]ГП Образование (!)'!$H$724+'[1]ГП Образование (!)'!$H$725</f>
        <v>8231.2999999999993</v>
      </c>
      <c r="I145" s="81">
        <v>436.24700000000001</v>
      </c>
      <c r="J145" s="81">
        <v>5716.25</v>
      </c>
      <c r="K145" s="81">
        <v>5716.25</v>
      </c>
      <c r="L145" s="81">
        <v>2891</v>
      </c>
      <c r="M145" s="81">
        <v>2891</v>
      </c>
      <c r="N145" s="112" t="s">
        <v>92</v>
      </c>
      <c r="O145" s="112" t="s">
        <v>49</v>
      </c>
    </row>
    <row r="146" spans="1:15" x14ac:dyDescent="0.2">
      <c r="A146" s="144"/>
      <c r="B146" s="94" t="s">
        <v>9</v>
      </c>
      <c r="C146" s="4">
        <v>136</v>
      </c>
      <c r="D146" s="99" t="s">
        <v>33</v>
      </c>
      <c r="E146" s="4">
        <v>1</v>
      </c>
      <c r="F146" s="99" t="s">
        <v>34</v>
      </c>
      <c r="G146" s="81">
        <v>20032.199999999997</v>
      </c>
      <c r="H146" s="81">
        <f>'[1]ГП Образование (!)'!$H$726+'[1]ГП Образование (!)'!$H$727+'[1]ГП Образование (!)'!$H$728</f>
        <v>20266.7</v>
      </c>
      <c r="I146" s="81">
        <v>0</v>
      </c>
      <c r="J146" s="81">
        <v>0</v>
      </c>
      <c r="K146" s="81">
        <v>0</v>
      </c>
      <c r="L146" s="81">
        <v>0</v>
      </c>
      <c r="M146" s="81">
        <v>0</v>
      </c>
      <c r="N146" s="113"/>
      <c r="O146" s="113"/>
    </row>
    <row r="147" spans="1:15" x14ac:dyDescent="0.2">
      <c r="A147" s="144"/>
      <c r="B147" s="97" t="s">
        <v>10</v>
      </c>
      <c r="C147" s="4" t="s">
        <v>30</v>
      </c>
      <c r="D147" s="99" t="s">
        <v>30</v>
      </c>
      <c r="E147" s="99" t="s">
        <v>30</v>
      </c>
      <c r="F147" s="99" t="s">
        <v>30</v>
      </c>
      <c r="G147" s="81">
        <v>0</v>
      </c>
      <c r="H147" s="81">
        <v>0</v>
      </c>
      <c r="I147" s="81">
        <v>0</v>
      </c>
      <c r="J147" s="81">
        <v>0</v>
      </c>
      <c r="K147" s="81">
        <v>0</v>
      </c>
      <c r="L147" s="81">
        <v>0</v>
      </c>
      <c r="M147" s="81">
        <v>0</v>
      </c>
      <c r="N147" s="113"/>
      <c r="O147" s="113"/>
    </row>
    <row r="148" spans="1:15" ht="87.75" customHeight="1" x14ac:dyDescent="0.2">
      <c r="A148" s="144"/>
      <c r="B148" s="97" t="s">
        <v>7</v>
      </c>
      <c r="C148" s="4" t="s">
        <v>30</v>
      </c>
      <c r="D148" s="99" t="s">
        <v>30</v>
      </c>
      <c r="E148" s="99" t="s">
        <v>30</v>
      </c>
      <c r="F148" s="99" t="s">
        <v>30</v>
      </c>
      <c r="G148" s="81">
        <v>0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113"/>
      <c r="O148" s="113"/>
    </row>
    <row r="149" spans="1:15" ht="27" customHeight="1" x14ac:dyDescent="0.2">
      <c r="A149" s="145"/>
      <c r="B149" s="97" t="s">
        <v>223</v>
      </c>
      <c r="C149" s="42" t="s">
        <v>30</v>
      </c>
      <c r="D149" s="41" t="s">
        <v>30</v>
      </c>
      <c r="E149" s="41" t="s">
        <v>30</v>
      </c>
      <c r="F149" s="41" t="s">
        <v>30</v>
      </c>
      <c r="G149" s="81">
        <v>0</v>
      </c>
      <c r="H149" s="81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114"/>
      <c r="O149" s="114"/>
    </row>
    <row r="150" spans="1:15" x14ac:dyDescent="0.2">
      <c r="A150" s="135" t="s">
        <v>172</v>
      </c>
      <c r="B150" s="94" t="s">
        <v>11</v>
      </c>
      <c r="C150" s="100">
        <v>136</v>
      </c>
      <c r="D150" s="99" t="s">
        <v>33</v>
      </c>
      <c r="E150" s="99" t="s">
        <v>41</v>
      </c>
      <c r="F150" s="99" t="s">
        <v>143</v>
      </c>
      <c r="G150" s="81">
        <v>1733.4</v>
      </c>
      <c r="H150" s="81">
        <v>1837.4</v>
      </c>
      <c r="I150" s="82">
        <v>0</v>
      </c>
      <c r="J150" s="82">
        <v>0</v>
      </c>
      <c r="K150" s="81">
        <v>0</v>
      </c>
      <c r="L150" s="81">
        <f>2084-2084</f>
        <v>0</v>
      </c>
      <c r="M150" s="81">
        <v>0</v>
      </c>
      <c r="N150" s="112" t="s">
        <v>220</v>
      </c>
      <c r="O150" s="112" t="s">
        <v>221</v>
      </c>
    </row>
    <row r="151" spans="1:15" x14ac:dyDescent="0.2">
      <c r="A151" s="144"/>
      <c r="B151" s="94" t="s">
        <v>9</v>
      </c>
      <c r="C151" s="4" t="s">
        <v>30</v>
      </c>
      <c r="D151" s="99" t="s">
        <v>30</v>
      </c>
      <c r="E151" s="99" t="s">
        <v>30</v>
      </c>
      <c r="F151" s="99" t="s">
        <v>30</v>
      </c>
      <c r="G151" s="8">
        <v>0</v>
      </c>
      <c r="H151" s="81">
        <f>'[4]ГП Образование (!)'!H745</f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113"/>
      <c r="O151" s="113"/>
    </row>
    <row r="152" spans="1:15" x14ac:dyDescent="0.2">
      <c r="A152" s="144"/>
      <c r="B152" s="97" t="s">
        <v>10</v>
      </c>
      <c r="C152" s="4" t="s">
        <v>30</v>
      </c>
      <c r="D152" s="99" t="s">
        <v>30</v>
      </c>
      <c r="E152" s="99" t="s">
        <v>30</v>
      </c>
      <c r="F152" s="99" t="s">
        <v>30</v>
      </c>
      <c r="G152" s="8">
        <v>0</v>
      </c>
      <c r="H152" s="81">
        <f>'[4]ГП Образование (!)'!H746</f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113"/>
      <c r="O152" s="113"/>
    </row>
    <row r="153" spans="1:15" ht="174" customHeight="1" x14ac:dyDescent="0.2">
      <c r="A153" s="144"/>
      <c r="B153" s="97" t="s">
        <v>7</v>
      </c>
      <c r="C153" s="4" t="s">
        <v>30</v>
      </c>
      <c r="D153" s="99" t="s">
        <v>30</v>
      </c>
      <c r="E153" s="99" t="s">
        <v>30</v>
      </c>
      <c r="F153" s="99" t="s">
        <v>30</v>
      </c>
      <c r="G153" s="81">
        <v>7804</v>
      </c>
      <c r="H153" s="81">
        <v>3919</v>
      </c>
      <c r="I153" s="81">
        <v>0</v>
      </c>
      <c r="J153" s="81">
        <v>0</v>
      </c>
      <c r="K153" s="81">
        <v>0</v>
      </c>
      <c r="L153" s="81">
        <v>0</v>
      </c>
      <c r="M153" s="81">
        <v>0</v>
      </c>
      <c r="N153" s="113"/>
      <c r="O153" s="113"/>
    </row>
    <row r="154" spans="1:15" ht="21" customHeight="1" x14ac:dyDescent="0.2">
      <c r="A154" s="145"/>
      <c r="B154" s="97" t="s">
        <v>223</v>
      </c>
      <c r="C154" s="42" t="s">
        <v>30</v>
      </c>
      <c r="D154" s="41" t="s">
        <v>30</v>
      </c>
      <c r="E154" s="41" t="s">
        <v>30</v>
      </c>
      <c r="F154" s="41" t="s">
        <v>30</v>
      </c>
      <c r="G154" s="81">
        <v>0</v>
      </c>
      <c r="H154" s="81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114"/>
      <c r="O154" s="114"/>
    </row>
    <row r="155" spans="1:15" x14ac:dyDescent="0.2">
      <c r="A155" s="135" t="s">
        <v>173</v>
      </c>
      <c r="B155" s="73" t="s">
        <v>11</v>
      </c>
      <c r="C155" s="4">
        <v>136</v>
      </c>
      <c r="D155" s="70" t="s">
        <v>33</v>
      </c>
      <c r="E155" s="70" t="s">
        <v>41</v>
      </c>
      <c r="F155" s="70" t="s">
        <v>145</v>
      </c>
      <c r="G155" s="3">
        <v>19021.5</v>
      </c>
      <c r="H155" s="81">
        <v>0</v>
      </c>
      <c r="I155" s="81">
        <v>0</v>
      </c>
      <c r="J155" s="81">
        <v>0</v>
      </c>
      <c r="K155" s="81">
        <v>0</v>
      </c>
      <c r="L155" s="3">
        <v>0</v>
      </c>
      <c r="M155" s="3">
        <v>0</v>
      </c>
      <c r="N155" s="112" t="s">
        <v>144</v>
      </c>
      <c r="O155" s="112" t="s">
        <v>195</v>
      </c>
    </row>
    <row r="156" spans="1:15" x14ac:dyDescent="0.2">
      <c r="A156" s="144"/>
      <c r="B156" s="73" t="s">
        <v>9</v>
      </c>
      <c r="C156" s="4" t="s">
        <v>30</v>
      </c>
      <c r="D156" s="70" t="s">
        <v>30</v>
      </c>
      <c r="E156" s="70" t="s">
        <v>30</v>
      </c>
      <c r="F156" s="70" t="s">
        <v>30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113"/>
      <c r="O156" s="113"/>
    </row>
    <row r="157" spans="1:15" x14ac:dyDescent="0.2">
      <c r="A157" s="144"/>
      <c r="B157" s="72" t="s">
        <v>10</v>
      </c>
      <c r="C157" s="4" t="s">
        <v>30</v>
      </c>
      <c r="D157" s="70" t="s">
        <v>30</v>
      </c>
      <c r="E157" s="70" t="s">
        <v>30</v>
      </c>
      <c r="F157" s="70" t="s">
        <v>30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113"/>
      <c r="O157" s="113"/>
    </row>
    <row r="158" spans="1:15" ht="52.5" customHeight="1" x14ac:dyDescent="0.2">
      <c r="A158" s="144"/>
      <c r="B158" s="63" t="s">
        <v>7</v>
      </c>
      <c r="C158" s="42" t="s">
        <v>30</v>
      </c>
      <c r="D158" s="41" t="s">
        <v>30</v>
      </c>
      <c r="E158" s="41" t="s">
        <v>30</v>
      </c>
      <c r="F158" s="41" t="s">
        <v>30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113"/>
      <c r="O158" s="113"/>
    </row>
    <row r="159" spans="1:15" s="76" customFormat="1" ht="29.25" customHeight="1" x14ac:dyDescent="0.2">
      <c r="A159" s="145"/>
      <c r="B159" s="68" t="s">
        <v>223</v>
      </c>
      <c r="C159" s="6" t="s">
        <v>30</v>
      </c>
      <c r="D159" s="7" t="s">
        <v>30</v>
      </c>
      <c r="E159" s="7" t="s">
        <v>30</v>
      </c>
      <c r="F159" s="7" t="s">
        <v>30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114"/>
      <c r="O159" s="114"/>
    </row>
    <row r="160" spans="1:15" x14ac:dyDescent="0.2">
      <c r="A160" s="109" t="s">
        <v>103</v>
      </c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1"/>
    </row>
    <row r="161" spans="1:15" x14ac:dyDescent="0.2">
      <c r="A161" s="106" t="s">
        <v>102</v>
      </c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33" customHeight="1" x14ac:dyDescent="0.2">
      <c r="A162" s="127" t="s">
        <v>174</v>
      </c>
      <c r="B162" s="68" t="s">
        <v>11</v>
      </c>
      <c r="C162" s="6" t="s">
        <v>30</v>
      </c>
      <c r="D162" s="7" t="s">
        <v>30</v>
      </c>
      <c r="E162" s="7" t="s">
        <v>30</v>
      </c>
      <c r="F162" s="7" t="s">
        <v>30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112" t="s">
        <v>175</v>
      </c>
      <c r="O162" s="120" t="s">
        <v>156</v>
      </c>
    </row>
    <row r="163" spans="1:15" ht="33" customHeight="1" x14ac:dyDescent="0.2">
      <c r="A163" s="125"/>
      <c r="B163" s="68" t="s">
        <v>9</v>
      </c>
      <c r="C163" s="6" t="s">
        <v>30</v>
      </c>
      <c r="D163" s="7" t="s">
        <v>30</v>
      </c>
      <c r="E163" s="7" t="s">
        <v>30</v>
      </c>
      <c r="F163" s="7" t="s">
        <v>30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113"/>
      <c r="O163" s="121"/>
    </row>
    <row r="164" spans="1:15" ht="33" customHeight="1" x14ac:dyDescent="0.2">
      <c r="A164" s="125"/>
      <c r="B164" s="68" t="s">
        <v>10</v>
      </c>
      <c r="C164" s="6" t="s">
        <v>30</v>
      </c>
      <c r="D164" s="7" t="s">
        <v>30</v>
      </c>
      <c r="E164" s="7" t="s">
        <v>30</v>
      </c>
      <c r="F164" s="7" t="s">
        <v>30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113"/>
      <c r="O164" s="121"/>
    </row>
    <row r="165" spans="1:15" ht="66" customHeight="1" x14ac:dyDescent="0.2">
      <c r="A165" s="125"/>
      <c r="B165" s="68" t="s">
        <v>7</v>
      </c>
      <c r="C165" s="6" t="s">
        <v>30</v>
      </c>
      <c r="D165" s="7" t="s">
        <v>30</v>
      </c>
      <c r="E165" s="7" t="s">
        <v>30</v>
      </c>
      <c r="F165" s="7" t="s">
        <v>30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113"/>
      <c r="O165" s="121"/>
    </row>
    <row r="166" spans="1:15" ht="44.25" customHeight="1" x14ac:dyDescent="0.2">
      <c r="A166" s="126"/>
      <c r="B166" s="63" t="s">
        <v>223</v>
      </c>
      <c r="C166" s="6" t="s">
        <v>30</v>
      </c>
      <c r="D166" s="6" t="s">
        <v>30</v>
      </c>
      <c r="E166" s="6" t="s">
        <v>30</v>
      </c>
      <c r="F166" s="6" t="s">
        <v>30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152"/>
      <c r="O166" s="122"/>
    </row>
    <row r="167" spans="1:15" ht="13.15" customHeight="1" x14ac:dyDescent="0.2">
      <c r="A167" s="132" t="s">
        <v>233</v>
      </c>
      <c r="B167" s="58" t="s">
        <v>11</v>
      </c>
      <c r="C167" s="5" t="s">
        <v>13</v>
      </c>
      <c r="D167" s="70" t="s">
        <v>33</v>
      </c>
      <c r="E167" s="66" t="s">
        <v>41</v>
      </c>
      <c r="F167" s="4">
        <v>10</v>
      </c>
      <c r="G167" s="3">
        <v>1518</v>
      </c>
      <c r="H167" s="81">
        <v>0</v>
      </c>
      <c r="I167" s="81">
        <v>0</v>
      </c>
      <c r="J167" s="81">
        <v>0</v>
      </c>
      <c r="K167" s="81">
        <v>0</v>
      </c>
      <c r="L167" s="3">
        <v>1518</v>
      </c>
      <c r="M167" s="3">
        <v>1518</v>
      </c>
      <c r="N167" s="115" t="s">
        <v>93</v>
      </c>
      <c r="O167" s="112" t="s">
        <v>78</v>
      </c>
    </row>
    <row r="168" spans="1:15" ht="13.15" customHeight="1" x14ac:dyDescent="0.2">
      <c r="A168" s="133"/>
      <c r="B168" s="72" t="s">
        <v>9</v>
      </c>
      <c r="C168" s="4" t="s">
        <v>30</v>
      </c>
      <c r="D168" s="70" t="s">
        <v>30</v>
      </c>
      <c r="E168" s="70" t="s">
        <v>30</v>
      </c>
      <c r="F168" s="70" t="s">
        <v>30</v>
      </c>
      <c r="G168" s="3">
        <v>0</v>
      </c>
      <c r="H168" s="81">
        <v>0</v>
      </c>
      <c r="I168" s="81">
        <v>0</v>
      </c>
      <c r="J168" s="81">
        <v>0</v>
      </c>
      <c r="K168" s="81">
        <v>0</v>
      </c>
      <c r="L168" s="3">
        <v>0</v>
      </c>
      <c r="M168" s="3">
        <v>0</v>
      </c>
      <c r="N168" s="115"/>
      <c r="O168" s="113"/>
    </row>
    <row r="169" spans="1:15" ht="13.15" customHeight="1" x14ac:dyDescent="0.2">
      <c r="A169" s="133"/>
      <c r="B169" s="72" t="s">
        <v>10</v>
      </c>
      <c r="C169" s="4" t="s">
        <v>30</v>
      </c>
      <c r="D169" s="70" t="s">
        <v>30</v>
      </c>
      <c r="E169" s="70" t="s">
        <v>30</v>
      </c>
      <c r="F169" s="70" t="s">
        <v>30</v>
      </c>
      <c r="G169" s="3">
        <v>0</v>
      </c>
      <c r="H169" s="81">
        <v>0</v>
      </c>
      <c r="I169" s="81">
        <v>0</v>
      </c>
      <c r="J169" s="81">
        <v>0</v>
      </c>
      <c r="K169" s="81">
        <v>0</v>
      </c>
      <c r="L169" s="3">
        <v>0</v>
      </c>
      <c r="M169" s="3">
        <v>0</v>
      </c>
      <c r="N169" s="115"/>
      <c r="O169" s="113"/>
    </row>
    <row r="170" spans="1:15" ht="34.5" customHeight="1" x14ac:dyDescent="0.2">
      <c r="A170" s="133"/>
      <c r="B170" s="68" t="s">
        <v>7</v>
      </c>
      <c r="C170" s="6" t="s">
        <v>30</v>
      </c>
      <c r="D170" s="7" t="s">
        <v>30</v>
      </c>
      <c r="E170" s="7" t="s">
        <v>30</v>
      </c>
      <c r="F170" s="7" t="s">
        <v>30</v>
      </c>
      <c r="G170" s="8">
        <v>0</v>
      </c>
      <c r="H170" s="8"/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115"/>
      <c r="O170" s="113"/>
    </row>
    <row r="171" spans="1:15" ht="25.5" customHeight="1" x14ac:dyDescent="0.2">
      <c r="A171" s="188"/>
      <c r="B171" s="68" t="s">
        <v>223</v>
      </c>
      <c r="C171" s="6" t="s">
        <v>30</v>
      </c>
      <c r="D171" s="6" t="s">
        <v>30</v>
      </c>
      <c r="E171" s="6" t="s">
        <v>30</v>
      </c>
      <c r="F171" s="6" t="s">
        <v>30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116"/>
      <c r="O171" s="114"/>
    </row>
    <row r="172" spans="1:15" x14ac:dyDescent="0.2">
      <c r="A172" s="123" t="s">
        <v>176</v>
      </c>
      <c r="B172" s="72" t="s">
        <v>11</v>
      </c>
      <c r="C172" s="4" t="s">
        <v>30</v>
      </c>
      <c r="D172" s="70" t="s">
        <v>30</v>
      </c>
      <c r="E172" s="70" t="s">
        <v>30</v>
      </c>
      <c r="F172" s="70" t="s">
        <v>30</v>
      </c>
      <c r="G172" s="3">
        <v>0</v>
      </c>
      <c r="H172" s="81">
        <v>0</v>
      </c>
      <c r="I172" s="81">
        <v>0</v>
      </c>
      <c r="J172" s="81">
        <v>0</v>
      </c>
      <c r="K172" s="81">
        <v>0</v>
      </c>
      <c r="L172" s="3">
        <v>0</v>
      </c>
      <c r="M172" s="3">
        <v>0</v>
      </c>
      <c r="N172" s="112" t="s">
        <v>177</v>
      </c>
      <c r="O172" s="120" t="s">
        <v>156</v>
      </c>
    </row>
    <row r="173" spans="1:15" x14ac:dyDescent="0.2">
      <c r="A173" s="123"/>
      <c r="B173" s="72" t="s">
        <v>9</v>
      </c>
      <c r="C173" s="4" t="s">
        <v>30</v>
      </c>
      <c r="D173" s="70" t="s">
        <v>30</v>
      </c>
      <c r="E173" s="70" t="s">
        <v>30</v>
      </c>
      <c r="F173" s="70" t="s">
        <v>30</v>
      </c>
      <c r="G173" s="3">
        <v>0</v>
      </c>
      <c r="H173" s="81">
        <v>0</v>
      </c>
      <c r="I173" s="81">
        <v>0</v>
      </c>
      <c r="J173" s="81">
        <v>0</v>
      </c>
      <c r="K173" s="81">
        <v>0</v>
      </c>
      <c r="L173" s="3">
        <v>0</v>
      </c>
      <c r="M173" s="3">
        <v>0</v>
      </c>
      <c r="N173" s="113"/>
      <c r="O173" s="121"/>
    </row>
    <row r="174" spans="1:15" ht="24.95" customHeight="1" x14ac:dyDescent="0.2">
      <c r="A174" s="123"/>
      <c r="B174" s="72" t="s">
        <v>10</v>
      </c>
      <c r="C174" s="4" t="s">
        <v>30</v>
      </c>
      <c r="D174" s="70" t="s">
        <v>30</v>
      </c>
      <c r="E174" s="70" t="s">
        <v>30</v>
      </c>
      <c r="F174" s="70" t="s">
        <v>30</v>
      </c>
      <c r="G174" s="3">
        <v>0</v>
      </c>
      <c r="H174" s="81">
        <v>0</v>
      </c>
      <c r="I174" s="81">
        <v>0</v>
      </c>
      <c r="J174" s="81">
        <v>0</v>
      </c>
      <c r="K174" s="81">
        <v>0</v>
      </c>
      <c r="L174" s="3">
        <v>0</v>
      </c>
      <c r="M174" s="3">
        <v>0</v>
      </c>
      <c r="N174" s="113"/>
      <c r="O174" s="121"/>
    </row>
    <row r="175" spans="1:15" ht="91.5" customHeight="1" x14ac:dyDescent="0.2">
      <c r="A175" s="123"/>
      <c r="B175" s="68" t="s">
        <v>7</v>
      </c>
      <c r="C175" s="6" t="s">
        <v>30</v>
      </c>
      <c r="D175" s="7" t="s">
        <v>30</v>
      </c>
      <c r="E175" s="7" t="s">
        <v>30</v>
      </c>
      <c r="F175" s="7" t="s">
        <v>30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113"/>
      <c r="O175" s="121"/>
    </row>
    <row r="176" spans="1:15" ht="44.25" customHeight="1" x14ac:dyDescent="0.2">
      <c r="A176" s="124"/>
      <c r="B176" s="68" t="s">
        <v>223</v>
      </c>
      <c r="C176" s="6" t="s">
        <v>30</v>
      </c>
      <c r="D176" s="6" t="s">
        <v>30</v>
      </c>
      <c r="E176" s="6" t="s">
        <v>30</v>
      </c>
      <c r="F176" s="6" t="s">
        <v>30</v>
      </c>
      <c r="G176" s="3">
        <v>0</v>
      </c>
      <c r="H176" s="81">
        <v>0</v>
      </c>
      <c r="I176" s="81">
        <v>0</v>
      </c>
      <c r="J176" s="81">
        <v>0</v>
      </c>
      <c r="K176" s="81">
        <v>0</v>
      </c>
      <c r="L176" s="3">
        <v>0</v>
      </c>
      <c r="M176" s="3">
        <v>0</v>
      </c>
      <c r="N176" s="114"/>
      <c r="O176" s="122"/>
    </row>
    <row r="177" spans="1:21" x14ac:dyDescent="0.2">
      <c r="A177" s="169" t="s">
        <v>226</v>
      </c>
      <c r="B177" s="46" t="s">
        <v>8</v>
      </c>
      <c r="C177" s="52"/>
      <c r="D177" s="53"/>
      <c r="E177" s="53"/>
      <c r="F177" s="53"/>
      <c r="G177" s="57">
        <f t="shared" ref="G177:I177" si="2">G42+G43+G44+G50+G51+G58+G64+G65+G71+G76+G81+G89+G94+G99+G104+G109+G115+G120+G125+G130+G135+G140+G145+G150+G155+G162+G167+G172</f>
        <v>35128284.879519999</v>
      </c>
      <c r="H177" s="57">
        <f>H42+H43+H44+H50+H51+H58+H64+H65+H71+H76+H81+H89+H94+H99+H104+H109+H115+H120+H125+H130+H135+H140+H145+H150+H155+H162+H167+H172</f>
        <v>34234852.169339992</v>
      </c>
      <c r="I177" s="57">
        <f t="shared" si="2"/>
        <v>33694989.647</v>
      </c>
      <c r="J177" s="57">
        <f>J42+J43+J44+J50+J51+J58+J64+J65+J71+J76+J81+J89+J94+J99+J104+J109+J115+J120+J125+J130+J135+J140+J145+J150+J155+J162+J167+J172</f>
        <v>34844182.140000001</v>
      </c>
      <c r="K177" s="57">
        <f t="shared" ref="K177" si="3">K42+K43+K44+K50+K51+K58+K64+K65+K71+K76+K81+K89+K94+K99+K104+K109+K115+K120+K125+K130+K135+K140+K145+K150+K155+K162+K167+K172</f>
        <v>34023630.140000001</v>
      </c>
      <c r="L177" s="57">
        <f>L42+L43+L44+L50+L51+L58+L64+L65+L71+L76+L81+L89+L94+L99+L104+L109+L115+L120+L125+L130+L135+L140+L145+L150+L155+L162+L167+L172</f>
        <v>33361806.180000007</v>
      </c>
      <c r="M177" s="57">
        <f>M42+M43+M44+M50+M51+M58+M64+M65+M71+M76+M81+M89+M94+M99+M104+M109+M115+M120+M125+M130+M135+M140+M145+M150+M155+M162+M167+M172</f>
        <v>32601078.300000004</v>
      </c>
      <c r="N177" s="173"/>
      <c r="O177" s="175"/>
      <c r="R177" s="84"/>
      <c r="S177" s="84"/>
      <c r="T177" s="77"/>
      <c r="U177" s="77"/>
    </row>
    <row r="178" spans="1:21" x14ac:dyDescent="0.2">
      <c r="A178" s="169"/>
      <c r="B178" s="46" t="s">
        <v>9</v>
      </c>
      <c r="C178" s="52"/>
      <c r="D178" s="53"/>
      <c r="E178" s="53"/>
      <c r="F178" s="53"/>
      <c r="G178" s="57">
        <f t="shared" ref="G178:J178" si="4">G45+G52+G53+G59+G66+G72+G77+G82+G90+G95+G100+G105+G110+G116+G121+G126+G131+G136+G146+G151+G156+G163+G168+G173+G141</f>
        <v>3657196.9000000008</v>
      </c>
      <c r="H178" s="57">
        <f t="shared" si="4"/>
        <v>2308798.5049999999</v>
      </c>
      <c r="I178" s="57">
        <f t="shared" si="4"/>
        <v>3819953.7</v>
      </c>
      <c r="J178" s="57">
        <f t="shared" si="4"/>
        <v>3292459.3000000003</v>
      </c>
      <c r="K178" s="57">
        <f t="shared" ref="K178" si="5">K45+K52+K53+K59+K66+K72+K77+K82+K90+K95+K100+K105+K110+K116+K121+K126+K131+K136+K146+K151+K156+K163+K168+K173+K141</f>
        <v>3257762.1</v>
      </c>
      <c r="L178" s="57">
        <f t="shared" ref="L178" si="6">L45+L52+L53+L59+L66+L72+L77+L82+L90+L95+L100+L105+L110+L116+L121+L126+L131+L136+L146+L151+L156+L163+L168+L173+L141</f>
        <v>0</v>
      </c>
      <c r="M178" s="57">
        <f t="shared" ref="M178" si="7">M45+M52+M53+M59+M66+M72+M77+M82+M90+M95+M100+M105+M110+M116+M121+M126+M131+M136+M146+M151+M156+M163+M168+M173+M141</f>
        <v>0</v>
      </c>
      <c r="N178" s="174"/>
      <c r="O178" s="175"/>
      <c r="R178" s="84"/>
      <c r="S178" s="84"/>
      <c r="T178" s="77"/>
      <c r="U178" s="77"/>
    </row>
    <row r="179" spans="1:21" x14ac:dyDescent="0.2">
      <c r="A179" s="169"/>
      <c r="B179" s="46" t="s">
        <v>10</v>
      </c>
      <c r="C179" s="52"/>
      <c r="D179" s="53"/>
      <c r="E179" s="53"/>
      <c r="F179" s="53"/>
      <c r="G179" s="57">
        <f t="shared" ref="G179:J179" si="8">G46+G47+G54+G55+G67+G68+G73+G78+G101+G117+G122+G127+G132+G142+G147+G169+G60+G83+G152+G157</f>
        <v>235349</v>
      </c>
      <c r="H179" s="57">
        <f t="shared" si="8"/>
        <v>68738</v>
      </c>
      <c r="I179" s="57">
        <f>I46+I47+I54+I55+I67+I68+I73+I78+I101+I117+I122+I127+I132+I142+I147+I169+I60+I83+I152+I157</f>
        <v>108632.66519</v>
      </c>
      <c r="J179" s="57">
        <f t="shared" si="8"/>
        <v>43835.1</v>
      </c>
      <c r="K179" s="57">
        <f t="shared" ref="K179" si="9">K46+K47+K54+K55+K67+K68+K73+K78+K101+K117+K122+K127+K132+K142+K147+K169+K60+K83+K152+K157</f>
        <v>19493</v>
      </c>
      <c r="L179" s="57">
        <f t="shared" ref="L179" si="10">L46+L47+L54+L55+L67+L68+L73+L78+L101+L117+L122+L127+L132+L142+L147+L169+L60+L83+L152+L157</f>
        <v>56572</v>
      </c>
      <c r="M179" s="57">
        <f t="shared" ref="M179" si="11">M46+M47+M54+M55+M67+M68+M73+M78+M101+M117+M122+M127+M132+M142+M147+M169+M60+M83+M152+M157</f>
        <v>56572</v>
      </c>
      <c r="N179" s="174"/>
      <c r="O179" s="175"/>
      <c r="R179" s="84"/>
      <c r="S179" s="84"/>
      <c r="T179" s="77"/>
      <c r="U179" s="77"/>
    </row>
    <row r="180" spans="1:21" x14ac:dyDescent="0.2">
      <c r="A180" s="169"/>
      <c r="B180" s="46" t="s">
        <v>7</v>
      </c>
      <c r="C180" s="52"/>
      <c r="D180" s="53"/>
      <c r="E180" s="53"/>
      <c r="F180" s="53"/>
      <c r="G180" s="57">
        <f t="shared" ref="G180:J181" si="12">G170+G148+G143+G128+G123+G118+G79+G69+G48+G158+G153+G84+G74+G61</f>
        <v>7804</v>
      </c>
      <c r="H180" s="57">
        <f>H170+H148+H143+H128+H123+H118+H79+H69+H48+H158+H153+H84+H74+H61</f>
        <v>3919</v>
      </c>
      <c r="I180" s="57">
        <f t="shared" si="12"/>
        <v>0</v>
      </c>
      <c r="J180" s="57">
        <f t="shared" si="12"/>
        <v>0</v>
      </c>
      <c r="K180" s="57">
        <f t="shared" ref="K180" si="13">K170+K148+K143+K128+K123+K118+K79+K69+K48+K158+K153+K84+K74+K61</f>
        <v>0</v>
      </c>
      <c r="L180" s="57">
        <f t="shared" ref="L180:L181" si="14">L170+L148+L143+L128+L123+L118+L79+L69+L48+L158+L153+L84+L74+L61</f>
        <v>0</v>
      </c>
      <c r="M180" s="57">
        <f t="shared" ref="M180:M181" si="15">M170+M148+M143+M128+M123+M118+M79+M69+M48+M158+M153+M84+M74+M61</f>
        <v>0</v>
      </c>
      <c r="N180" s="174"/>
      <c r="O180" s="175"/>
      <c r="R180" s="84"/>
      <c r="S180" s="84"/>
      <c r="T180" s="77"/>
      <c r="U180" s="77"/>
    </row>
    <row r="181" spans="1:21" s="103" customFormat="1" x14ac:dyDescent="0.2">
      <c r="A181" s="170"/>
      <c r="B181" s="46" t="s">
        <v>223</v>
      </c>
      <c r="C181" s="47"/>
      <c r="D181" s="47"/>
      <c r="E181" s="47"/>
      <c r="F181" s="47"/>
      <c r="G181" s="57">
        <f t="shared" si="12"/>
        <v>0</v>
      </c>
      <c r="H181" s="57">
        <f>H171+H149+H144+H129+H124+H119+H80+H70+H49+H159+H154+H85+H75+H62</f>
        <v>200</v>
      </c>
      <c r="I181" s="57">
        <f t="shared" si="12"/>
        <v>1</v>
      </c>
      <c r="J181" s="57">
        <f t="shared" si="12"/>
        <v>1.6</v>
      </c>
      <c r="K181" s="57">
        <f t="shared" ref="K181" si="16">K171+K149+K144+K129+K124+K119+K80+K70+K49+K159+K154+K85+K75+K62</f>
        <v>1.6</v>
      </c>
      <c r="L181" s="57">
        <f t="shared" si="14"/>
        <v>2</v>
      </c>
      <c r="M181" s="57">
        <f t="shared" si="15"/>
        <v>2</v>
      </c>
      <c r="N181" s="172"/>
      <c r="O181" s="140"/>
      <c r="R181" s="104"/>
      <c r="S181" s="104"/>
      <c r="T181" s="105"/>
      <c r="U181" s="105"/>
    </row>
    <row r="182" spans="1:21" ht="27" customHeight="1" x14ac:dyDescent="0.2">
      <c r="A182" s="109" t="s">
        <v>104</v>
      </c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1"/>
    </row>
    <row r="183" spans="1:21" ht="27.75" customHeight="1" x14ac:dyDescent="0.2">
      <c r="A183" s="106" t="s">
        <v>79</v>
      </c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8"/>
    </row>
    <row r="184" spans="1:21" ht="26.25" customHeight="1" x14ac:dyDescent="0.2">
      <c r="A184" s="106" t="s">
        <v>105</v>
      </c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8"/>
    </row>
    <row r="185" spans="1:21" ht="24.75" customHeight="1" x14ac:dyDescent="0.2">
      <c r="A185" s="106" t="s">
        <v>106</v>
      </c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8"/>
    </row>
    <row r="186" spans="1:21" ht="13.15" customHeight="1" x14ac:dyDescent="0.2">
      <c r="A186" s="146" t="s">
        <v>17</v>
      </c>
      <c r="B186" s="58" t="s">
        <v>11</v>
      </c>
      <c r="C186" s="4">
        <v>136</v>
      </c>
      <c r="D186" s="4" t="s">
        <v>33</v>
      </c>
      <c r="E186" s="4">
        <v>2</v>
      </c>
      <c r="F186" s="70" t="s">
        <v>60</v>
      </c>
      <c r="G186" s="3">
        <f>'[6]ГП Образование_new'!$G$151</f>
        <v>30847.9</v>
      </c>
      <c r="H186" s="81">
        <v>27935.599999999999</v>
      </c>
      <c r="I186" s="81">
        <v>103010.9</v>
      </c>
      <c r="J186" s="81">
        <v>105766.39999999999</v>
      </c>
      <c r="K186" s="81">
        <v>107340.8</v>
      </c>
      <c r="L186" s="3">
        <f>67077.1-39176.7</f>
        <v>27900.400000000009</v>
      </c>
      <c r="M186" s="3">
        <f>67077.1-39176.7</f>
        <v>27900.400000000009</v>
      </c>
      <c r="N186" s="112" t="s">
        <v>84</v>
      </c>
      <c r="O186" s="112" t="s">
        <v>50</v>
      </c>
    </row>
    <row r="187" spans="1:21" ht="13.15" customHeight="1" x14ac:dyDescent="0.2">
      <c r="A187" s="146"/>
      <c r="B187" s="72" t="s">
        <v>9</v>
      </c>
      <c r="C187" s="4"/>
      <c r="D187" s="70"/>
      <c r="E187" s="70"/>
      <c r="F187" s="70"/>
      <c r="G187" s="3">
        <v>0</v>
      </c>
      <c r="H187" s="81">
        <v>0</v>
      </c>
      <c r="I187" s="81">
        <v>0</v>
      </c>
      <c r="J187" s="81">
        <v>0</v>
      </c>
      <c r="K187" s="81">
        <v>0</v>
      </c>
      <c r="L187" s="3">
        <v>0</v>
      </c>
      <c r="M187" s="3">
        <v>0</v>
      </c>
      <c r="N187" s="113"/>
      <c r="O187" s="113"/>
    </row>
    <row r="188" spans="1:21" ht="13.15" customHeight="1" x14ac:dyDescent="0.2">
      <c r="A188" s="146"/>
      <c r="B188" s="72" t="s">
        <v>10</v>
      </c>
      <c r="C188" s="4" t="s">
        <v>30</v>
      </c>
      <c r="D188" s="70" t="s">
        <v>30</v>
      </c>
      <c r="E188" s="70" t="s">
        <v>30</v>
      </c>
      <c r="F188" s="70" t="s">
        <v>30</v>
      </c>
      <c r="G188" s="3">
        <v>0</v>
      </c>
      <c r="H188" s="81">
        <v>0</v>
      </c>
      <c r="I188" s="81">
        <v>0</v>
      </c>
      <c r="J188" s="81">
        <v>0</v>
      </c>
      <c r="K188" s="81">
        <v>0</v>
      </c>
      <c r="L188" s="3">
        <v>0</v>
      </c>
      <c r="M188" s="3">
        <v>0</v>
      </c>
      <c r="N188" s="113"/>
      <c r="O188" s="113"/>
    </row>
    <row r="189" spans="1:21" ht="55.5" customHeight="1" x14ac:dyDescent="0.2">
      <c r="A189" s="146"/>
      <c r="B189" s="68" t="s">
        <v>7</v>
      </c>
      <c r="C189" s="6" t="s">
        <v>30</v>
      </c>
      <c r="D189" s="7" t="s">
        <v>30</v>
      </c>
      <c r="E189" s="7" t="s">
        <v>30</v>
      </c>
      <c r="F189" s="7" t="s">
        <v>30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113"/>
      <c r="O189" s="113"/>
    </row>
    <row r="190" spans="1:21" ht="24" customHeight="1" x14ac:dyDescent="0.2">
      <c r="A190" s="147"/>
      <c r="B190" s="68" t="s">
        <v>223</v>
      </c>
      <c r="C190" s="6" t="s">
        <v>30</v>
      </c>
      <c r="D190" s="6" t="s">
        <v>30</v>
      </c>
      <c r="E190" s="6" t="s">
        <v>30</v>
      </c>
      <c r="F190" s="6" t="s">
        <v>30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114"/>
      <c r="O190" s="114"/>
    </row>
    <row r="191" spans="1:21" ht="42.75" customHeight="1" x14ac:dyDescent="0.2">
      <c r="A191" s="127" t="s">
        <v>178</v>
      </c>
      <c r="B191" s="68" t="s">
        <v>11</v>
      </c>
      <c r="C191" s="6" t="s">
        <v>30</v>
      </c>
      <c r="D191" s="6" t="s">
        <v>30</v>
      </c>
      <c r="E191" s="6" t="s">
        <v>30</v>
      </c>
      <c r="F191" s="6" t="s">
        <v>30</v>
      </c>
      <c r="G191" s="184" t="s">
        <v>179</v>
      </c>
      <c r="H191" s="185"/>
      <c r="I191" s="185"/>
      <c r="J191" s="185"/>
      <c r="K191" s="185"/>
      <c r="L191" s="185"/>
      <c r="M191" s="186"/>
      <c r="N191" s="112" t="s">
        <v>180</v>
      </c>
      <c r="O191" s="112" t="s">
        <v>196</v>
      </c>
    </row>
    <row r="192" spans="1:21" ht="26.25" customHeight="1" x14ac:dyDescent="0.2">
      <c r="A192" s="125"/>
      <c r="B192" s="72" t="s">
        <v>9</v>
      </c>
      <c r="C192" s="4" t="s">
        <v>30</v>
      </c>
      <c r="D192" s="70" t="s">
        <v>30</v>
      </c>
      <c r="E192" s="70" t="s">
        <v>30</v>
      </c>
      <c r="F192" s="70" t="s">
        <v>30</v>
      </c>
      <c r="G192" s="3">
        <v>0</v>
      </c>
      <c r="H192" s="81">
        <v>0</v>
      </c>
      <c r="I192" s="81">
        <v>0</v>
      </c>
      <c r="J192" s="81">
        <v>0</v>
      </c>
      <c r="K192" s="81">
        <v>0</v>
      </c>
      <c r="L192" s="3">
        <v>0</v>
      </c>
      <c r="M192" s="3">
        <v>0</v>
      </c>
      <c r="N192" s="113"/>
      <c r="O192" s="113"/>
    </row>
    <row r="193" spans="1:15" ht="20.25" customHeight="1" x14ac:dyDescent="0.2">
      <c r="A193" s="125"/>
      <c r="B193" s="72" t="s">
        <v>10</v>
      </c>
      <c r="C193" s="4" t="s">
        <v>30</v>
      </c>
      <c r="D193" s="70" t="s">
        <v>30</v>
      </c>
      <c r="E193" s="70" t="s">
        <v>30</v>
      </c>
      <c r="F193" s="70" t="s">
        <v>30</v>
      </c>
      <c r="G193" s="3">
        <v>0</v>
      </c>
      <c r="H193" s="81">
        <v>0</v>
      </c>
      <c r="I193" s="81">
        <v>0</v>
      </c>
      <c r="J193" s="81">
        <v>0</v>
      </c>
      <c r="K193" s="81">
        <v>0</v>
      </c>
      <c r="L193" s="3">
        <v>0</v>
      </c>
      <c r="M193" s="3">
        <v>0</v>
      </c>
      <c r="N193" s="113"/>
      <c r="O193" s="113"/>
    </row>
    <row r="194" spans="1:15" ht="15.75" customHeight="1" x14ac:dyDescent="0.2">
      <c r="A194" s="125"/>
      <c r="B194" s="72" t="s">
        <v>7</v>
      </c>
      <c r="C194" s="4" t="s">
        <v>30</v>
      </c>
      <c r="D194" s="70" t="s">
        <v>30</v>
      </c>
      <c r="E194" s="70" t="s">
        <v>30</v>
      </c>
      <c r="F194" s="70" t="s">
        <v>30</v>
      </c>
      <c r="G194" s="3">
        <v>0</v>
      </c>
      <c r="H194" s="81">
        <v>0</v>
      </c>
      <c r="I194" s="81">
        <v>0</v>
      </c>
      <c r="J194" s="81">
        <v>0</v>
      </c>
      <c r="K194" s="81">
        <v>0</v>
      </c>
      <c r="L194" s="3">
        <v>0</v>
      </c>
      <c r="M194" s="3">
        <v>0</v>
      </c>
      <c r="N194" s="113"/>
      <c r="O194" s="113"/>
    </row>
    <row r="195" spans="1:15" ht="15.75" customHeight="1" x14ac:dyDescent="0.2">
      <c r="A195" s="126"/>
      <c r="B195" s="72" t="s">
        <v>223</v>
      </c>
      <c r="C195" s="6" t="s">
        <v>30</v>
      </c>
      <c r="D195" s="6" t="s">
        <v>30</v>
      </c>
      <c r="E195" s="6" t="s">
        <v>30</v>
      </c>
      <c r="F195" s="6" t="s">
        <v>30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114"/>
      <c r="O195" s="114"/>
    </row>
    <row r="196" spans="1:15" x14ac:dyDescent="0.2">
      <c r="A196" s="123" t="s">
        <v>181</v>
      </c>
      <c r="B196" s="87" t="s">
        <v>11</v>
      </c>
      <c r="C196" s="4">
        <v>136</v>
      </c>
      <c r="D196" s="89" t="s">
        <v>33</v>
      </c>
      <c r="E196" s="4">
        <v>2</v>
      </c>
      <c r="F196" s="89" t="s">
        <v>146</v>
      </c>
      <c r="G196" s="81">
        <f>'[6]ГП Образование_new'!$G$159</f>
        <v>39176.699999999997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115" t="s">
        <v>120</v>
      </c>
      <c r="O196" s="115" t="s">
        <v>119</v>
      </c>
    </row>
    <row r="197" spans="1:15" x14ac:dyDescent="0.2">
      <c r="A197" s="123"/>
      <c r="B197" s="87" t="s">
        <v>9</v>
      </c>
      <c r="C197" s="4" t="s">
        <v>30</v>
      </c>
      <c r="D197" s="89" t="s">
        <v>30</v>
      </c>
      <c r="E197" s="89" t="s">
        <v>30</v>
      </c>
      <c r="F197" s="89" t="s">
        <v>30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115"/>
      <c r="O197" s="115"/>
    </row>
    <row r="198" spans="1:15" x14ac:dyDescent="0.2">
      <c r="A198" s="123"/>
      <c r="B198" s="87" t="s">
        <v>10</v>
      </c>
      <c r="C198" s="4" t="s">
        <v>30</v>
      </c>
      <c r="D198" s="89" t="s">
        <v>30</v>
      </c>
      <c r="E198" s="89" t="s">
        <v>30</v>
      </c>
      <c r="F198" s="89" t="s">
        <v>30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115"/>
      <c r="O198" s="115"/>
    </row>
    <row r="199" spans="1:15" ht="134.25" customHeight="1" x14ac:dyDescent="0.2">
      <c r="A199" s="123"/>
      <c r="B199" s="88" t="s">
        <v>7</v>
      </c>
      <c r="C199" s="4" t="s">
        <v>30</v>
      </c>
      <c r="D199" s="89" t="s">
        <v>30</v>
      </c>
      <c r="E199" s="89" t="s">
        <v>30</v>
      </c>
      <c r="F199" s="89" t="s">
        <v>30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115"/>
      <c r="O199" s="115"/>
    </row>
    <row r="200" spans="1:15" s="103" customFormat="1" ht="32.25" customHeight="1" x14ac:dyDescent="0.2">
      <c r="A200" s="124"/>
      <c r="B200" s="88" t="s">
        <v>223</v>
      </c>
      <c r="C200" s="6" t="s">
        <v>30</v>
      </c>
      <c r="D200" s="6" t="s">
        <v>30</v>
      </c>
      <c r="E200" s="6" t="s">
        <v>30</v>
      </c>
      <c r="F200" s="6" t="s">
        <v>30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116"/>
      <c r="O200" s="116"/>
    </row>
    <row r="201" spans="1:15" ht="24.75" customHeight="1" x14ac:dyDescent="0.2">
      <c r="A201" s="109" t="s">
        <v>107</v>
      </c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1"/>
    </row>
    <row r="202" spans="1:15" ht="15" customHeight="1" x14ac:dyDescent="0.2">
      <c r="A202" s="132" t="s">
        <v>182</v>
      </c>
      <c r="B202" s="58" t="s">
        <v>11</v>
      </c>
      <c r="C202" s="4">
        <v>136</v>
      </c>
      <c r="D202" s="70" t="s">
        <v>33</v>
      </c>
      <c r="E202" s="4">
        <v>2</v>
      </c>
      <c r="F202" s="70" t="s">
        <v>61</v>
      </c>
      <c r="G202" s="3">
        <v>111072.5</v>
      </c>
      <c r="H202" s="81">
        <v>118780</v>
      </c>
      <c r="I202" s="81">
        <f>113000-I203</f>
        <v>80240</v>
      </c>
      <c r="J202" s="81">
        <f>108000-J203</f>
        <v>79140</v>
      </c>
      <c r="K202" s="81">
        <f>125000-K203</f>
        <v>82880</v>
      </c>
      <c r="L202" s="3">
        <v>62000</v>
      </c>
      <c r="M202" s="3">
        <v>62000</v>
      </c>
      <c r="N202" s="115" t="s">
        <v>72</v>
      </c>
      <c r="O202" s="139" t="s">
        <v>51</v>
      </c>
    </row>
    <row r="203" spans="1:15" x14ac:dyDescent="0.2">
      <c r="A203" s="133"/>
      <c r="B203" s="72" t="s">
        <v>9</v>
      </c>
      <c r="C203" s="4">
        <v>136</v>
      </c>
      <c r="D203" s="70" t="s">
        <v>33</v>
      </c>
      <c r="E203" s="70" t="s">
        <v>215</v>
      </c>
      <c r="F203" s="70" t="s">
        <v>61</v>
      </c>
      <c r="G203" s="3">
        <v>0</v>
      </c>
      <c r="H203" s="81">
        <v>61620</v>
      </c>
      <c r="I203" s="81">
        <v>32760</v>
      </c>
      <c r="J203" s="81">
        <v>28860</v>
      </c>
      <c r="K203" s="81">
        <v>42120</v>
      </c>
      <c r="L203" s="3">
        <v>0</v>
      </c>
      <c r="M203" s="3">
        <v>0</v>
      </c>
      <c r="N203" s="115"/>
      <c r="O203" s="139"/>
    </row>
    <row r="204" spans="1:15" x14ac:dyDescent="0.2">
      <c r="A204" s="133"/>
      <c r="B204" s="72" t="s">
        <v>10</v>
      </c>
      <c r="C204" s="4" t="s">
        <v>30</v>
      </c>
      <c r="D204" s="70" t="s">
        <v>30</v>
      </c>
      <c r="E204" s="70" t="s">
        <v>30</v>
      </c>
      <c r="F204" s="70" t="s">
        <v>30</v>
      </c>
      <c r="G204" s="3">
        <v>0</v>
      </c>
      <c r="H204" s="81">
        <v>0</v>
      </c>
      <c r="I204" s="81">
        <v>0</v>
      </c>
      <c r="J204" s="81">
        <v>0</v>
      </c>
      <c r="K204" s="81">
        <v>0</v>
      </c>
      <c r="L204" s="3">
        <v>0</v>
      </c>
      <c r="M204" s="3">
        <v>0</v>
      </c>
      <c r="N204" s="115"/>
      <c r="O204" s="139"/>
    </row>
    <row r="205" spans="1:15" ht="37.5" customHeight="1" x14ac:dyDescent="0.2">
      <c r="A205" s="133"/>
      <c r="B205" s="68" t="s">
        <v>7</v>
      </c>
      <c r="C205" s="6" t="s">
        <v>30</v>
      </c>
      <c r="D205" s="7" t="s">
        <v>30</v>
      </c>
      <c r="E205" s="7" t="s">
        <v>30</v>
      </c>
      <c r="F205" s="7" t="s">
        <v>30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115"/>
      <c r="O205" s="139"/>
    </row>
    <row r="206" spans="1:15" ht="37.5" customHeight="1" x14ac:dyDescent="0.2">
      <c r="A206" s="134"/>
      <c r="B206" s="63" t="s">
        <v>223</v>
      </c>
      <c r="C206" s="6" t="s">
        <v>30</v>
      </c>
      <c r="D206" s="6" t="s">
        <v>30</v>
      </c>
      <c r="E206" s="6" t="s">
        <v>30</v>
      </c>
      <c r="F206" s="6" t="s">
        <v>30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116"/>
      <c r="O206" s="140"/>
    </row>
    <row r="207" spans="1:15" ht="12.75" customHeight="1" x14ac:dyDescent="0.2">
      <c r="A207" s="127" t="s">
        <v>183</v>
      </c>
      <c r="B207" s="85" t="s">
        <v>11</v>
      </c>
      <c r="C207" s="4">
        <v>136</v>
      </c>
      <c r="D207" s="4" t="s">
        <v>33</v>
      </c>
      <c r="E207" s="4">
        <v>2</v>
      </c>
      <c r="F207" s="70" t="s">
        <v>62</v>
      </c>
      <c r="G207" s="3">
        <v>150</v>
      </c>
      <c r="H207" s="81">
        <v>0</v>
      </c>
      <c r="I207" s="81">
        <v>5420</v>
      </c>
      <c r="J207" s="81">
        <v>5690</v>
      </c>
      <c r="K207" s="81">
        <v>4820</v>
      </c>
      <c r="L207" s="3">
        <f>150+6020</f>
        <v>6170</v>
      </c>
      <c r="M207" s="3">
        <v>150</v>
      </c>
      <c r="N207" s="115" t="s">
        <v>85</v>
      </c>
      <c r="O207" s="141" t="s">
        <v>52</v>
      </c>
    </row>
    <row r="208" spans="1:15" x14ac:dyDescent="0.2">
      <c r="A208" s="125"/>
      <c r="B208" s="72" t="s">
        <v>9</v>
      </c>
      <c r="C208" s="4" t="s">
        <v>30</v>
      </c>
      <c r="D208" s="4" t="s">
        <v>30</v>
      </c>
      <c r="E208" s="4" t="s">
        <v>30</v>
      </c>
      <c r="F208" s="4" t="s">
        <v>30</v>
      </c>
      <c r="G208" s="3">
        <v>0</v>
      </c>
      <c r="H208" s="81">
        <v>0</v>
      </c>
      <c r="I208" s="81">
        <v>0</v>
      </c>
      <c r="J208" s="81">
        <v>0</v>
      </c>
      <c r="K208" s="81">
        <v>0</v>
      </c>
      <c r="L208" s="3">
        <v>0</v>
      </c>
      <c r="M208" s="3">
        <v>0</v>
      </c>
      <c r="N208" s="115"/>
      <c r="O208" s="141"/>
    </row>
    <row r="209" spans="1:15" ht="13.15" customHeight="1" x14ac:dyDescent="0.2">
      <c r="A209" s="125"/>
      <c r="B209" s="72" t="s">
        <v>10</v>
      </c>
      <c r="C209" s="4" t="s">
        <v>30</v>
      </c>
      <c r="D209" s="70" t="s">
        <v>30</v>
      </c>
      <c r="E209" s="70" t="s">
        <v>30</v>
      </c>
      <c r="F209" s="70" t="s">
        <v>30</v>
      </c>
      <c r="G209" s="3">
        <v>0</v>
      </c>
      <c r="H209" s="81">
        <v>0</v>
      </c>
      <c r="I209" s="81">
        <v>0</v>
      </c>
      <c r="J209" s="81">
        <v>0</v>
      </c>
      <c r="K209" s="81">
        <v>0</v>
      </c>
      <c r="L209" s="3">
        <v>0</v>
      </c>
      <c r="M209" s="3">
        <v>0</v>
      </c>
      <c r="N209" s="115"/>
      <c r="O209" s="141"/>
    </row>
    <row r="210" spans="1:15" ht="50.25" customHeight="1" x14ac:dyDescent="0.2">
      <c r="A210" s="125"/>
      <c r="B210" s="68" t="s">
        <v>7</v>
      </c>
      <c r="C210" s="6" t="s">
        <v>30</v>
      </c>
      <c r="D210" s="7" t="s">
        <v>30</v>
      </c>
      <c r="E210" s="7" t="s">
        <v>30</v>
      </c>
      <c r="F210" s="7" t="s">
        <v>30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115"/>
      <c r="O210" s="141"/>
    </row>
    <row r="211" spans="1:15" ht="50.25" customHeight="1" x14ac:dyDescent="0.2">
      <c r="A211" s="138"/>
      <c r="B211" s="63" t="s">
        <v>223</v>
      </c>
      <c r="C211" s="6" t="s">
        <v>30</v>
      </c>
      <c r="D211" s="6" t="s">
        <v>30</v>
      </c>
      <c r="E211" s="6" t="s">
        <v>30</v>
      </c>
      <c r="F211" s="6" t="s">
        <v>30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116"/>
      <c r="O211" s="116"/>
    </row>
    <row r="212" spans="1:15" x14ac:dyDescent="0.2">
      <c r="A212" s="127" t="s">
        <v>184</v>
      </c>
      <c r="B212" s="58" t="s">
        <v>11</v>
      </c>
      <c r="C212" s="4">
        <v>136</v>
      </c>
      <c r="D212" s="4" t="s">
        <v>33</v>
      </c>
      <c r="E212" s="4">
        <v>2</v>
      </c>
      <c r="F212" s="70" t="s">
        <v>146</v>
      </c>
      <c r="G212" s="3">
        <v>5870</v>
      </c>
      <c r="H212" s="81">
        <v>0</v>
      </c>
      <c r="I212" s="81">
        <v>0</v>
      </c>
      <c r="J212" s="81">
        <v>0</v>
      </c>
      <c r="K212" s="81">
        <v>0</v>
      </c>
      <c r="L212" s="3">
        <v>0</v>
      </c>
      <c r="M212" s="3">
        <v>0</v>
      </c>
      <c r="N212" s="112" t="s">
        <v>147</v>
      </c>
      <c r="O212" s="142" t="s">
        <v>197</v>
      </c>
    </row>
    <row r="213" spans="1:15" x14ac:dyDescent="0.2">
      <c r="A213" s="125"/>
      <c r="B213" s="72" t="s">
        <v>9</v>
      </c>
      <c r="C213" s="4" t="s">
        <v>30</v>
      </c>
      <c r="D213" s="4" t="s">
        <v>30</v>
      </c>
      <c r="E213" s="4" t="s">
        <v>30</v>
      </c>
      <c r="F213" s="4" t="s">
        <v>30</v>
      </c>
      <c r="G213" s="3">
        <v>0</v>
      </c>
      <c r="H213" s="81">
        <v>0</v>
      </c>
      <c r="I213" s="81">
        <v>0</v>
      </c>
      <c r="J213" s="81">
        <v>0</v>
      </c>
      <c r="K213" s="81">
        <v>0</v>
      </c>
      <c r="L213" s="3">
        <v>0</v>
      </c>
      <c r="M213" s="3">
        <v>0</v>
      </c>
      <c r="N213" s="113"/>
      <c r="O213" s="143"/>
    </row>
    <row r="214" spans="1:15" x14ac:dyDescent="0.2">
      <c r="A214" s="125"/>
      <c r="B214" s="72" t="s">
        <v>10</v>
      </c>
      <c r="C214" s="4" t="s">
        <v>30</v>
      </c>
      <c r="D214" s="4" t="s">
        <v>30</v>
      </c>
      <c r="E214" s="4" t="s">
        <v>30</v>
      </c>
      <c r="F214" s="4" t="s">
        <v>30</v>
      </c>
      <c r="G214" s="3">
        <v>0</v>
      </c>
      <c r="H214" s="81">
        <v>0</v>
      </c>
      <c r="I214" s="81">
        <v>0</v>
      </c>
      <c r="J214" s="81">
        <v>0</v>
      </c>
      <c r="K214" s="81">
        <v>0</v>
      </c>
      <c r="L214" s="3">
        <v>0</v>
      </c>
      <c r="M214" s="3">
        <v>0</v>
      </c>
      <c r="N214" s="113"/>
      <c r="O214" s="143"/>
    </row>
    <row r="215" spans="1:15" ht="47.25" customHeight="1" x14ac:dyDescent="0.2">
      <c r="A215" s="125"/>
      <c r="B215" s="68" t="s">
        <v>7</v>
      </c>
      <c r="C215" s="6" t="s">
        <v>30</v>
      </c>
      <c r="D215" s="6" t="s">
        <v>30</v>
      </c>
      <c r="E215" s="6" t="s">
        <v>30</v>
      </c>
      <c r="F215" s="6" t="s">
        <v>30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113"/>
      <c r="O215" s="143"/>
    </row>
    <row r="216" spans="1:15" ht="32.25" customHeight="1" x14ac:dyDescent="0.2">
      <c r="A216" s="126"/>
      <c r="B216" s="63" t="s">
        <v>223</v>
      </c>
      <c r="C216" s="6" t="s">
        <v>30</v>
      </c>
      <c r="D216" s="6" t="s">
        <v>30</v>
      </c>
      <c r="E216" s="6" t="s">
        <v>30</v>
      </c>
      <c r="F216" s="6" t="s">
        <v>30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114"/>
      <c r="O216" s="114"/>
    </row>
    <row r="217" spans="1:15" x14ac:dyDescent="0.2">
      <c r="A217" s="127" t="s">
        <v>232</v>
      </c>
      <c r="B217" s="58" t="s">
        <v>11</v>
      </c>
      <c r="C217" s="4">
        <v>136</v>
      </c>
      <c r="D217" s="4" t="s">
        <v>33</v>
      </c>
      <c r="E217" s="4">
        <v>2</v>
      </c>
      <c r="F217" s="70" t="s">
        <v>63</v>
      </c>
      <c r="G217" s="8">
        <v>0</v>
      </c>
      <c r="H217" s="8">
        <v>2760</v>
      </c>
      <c r="I217" s="8">
        <v>11960</v>
      </c>
      <c r="J217" s="8">
        <v>0</v>
      </c>
      <c r="K217" s="8">
        <v>0</v>
      </c>
      <c r="L217" s="8">
        <v>0</v>
      </c>
      <c r="M217" s="8">
        <v>0</v>
      </c>
      <c r="N217" s="112" t="s">
        <v>71</v>
      </c>
      <c r="O217" s="142" t="s">
        <v>222</v>
      </c>
    </row>
    <row r="218" spans="1:15" x14ac:dyDescent="0.2">
      <c r="A218" s="125"/>
      <c r="B218" s="72" t="s">
        <v>9</v>
      </c>
      <c r="C218" s="4" t="s">
        <v>30</v>
      </c>
      <c r="D218" s="4" t="s">
        <v>30</v>
      </c>
      <c r="E218" s="4" t="s">
        <v>30</v>
      </c>
      <c r="F218" s="4" t="s">
        <v>30</v>
      </c>
      <c r="G218" s="3">
        <v>0</v>
      </c>
      <c r="H218" s="81">
        <v>0</v>
      </c>
      <c r="I218" s="81">
        <v>0</v>
      </c>
      <c r="J218" s="81">
        <v>0</v>
      </c>
      <c r="K218" s="81">
        <v>0</v>
      </c>
      <c r="L218" s="3">
        <v>0</v>
      </c>
      <c r="M218" s="3">
        <v>0</v>
      </c>
      <c r="N218" s="113"/>
      <c r="O218" s="143"/>
    </row>
    <row r="219" spans="1:15" x14ac:dyDescent="0.2">
      <c r="A219" s="125"/>
      <c r="B219" s="72" t="s">
        <v>10</v>
      </c>
      <c r="C219" s="4" t="s">
        <v>30</v>
      </c>
      <c r="D219" s="4" t="s">
        <v>30</v>
      </c>
      <c r="E219" s="4" t="s">
        <v>30</v>
      </c>
      <c r="F219" s="4" t="s">
        <v>30</v>
      </c>
      <c r="G219" s="3">
        <v>0</v>
      </c>
      <c r="H219" s="81">
        <v>0</v>
      </c>
      <c r="I219" s="81">
        <v>0</v>
      </c>
      <c r="J219" s="81">
        <v>0</v>
      </c>
      <c r="K219" s="81">
        <v>0</v>
      </c>
      <c r="L219" s="3">
        <v>0</v>
      </c>
      <c r="M219" s="3">
        <v>0</v>
      </c>
      <c r="N219" s="113"/>
      <c r="O219" s="143"/>
    </row>
    <row r="220" spans="1:15" ht="26.25" customHeight="1" x14ac:dyDescent="0.2">
      <c r="A220" s="125"/>
      <c r="B220" s="68" t="s">
        <v>7</v>
      </c>
      <c r="C220" s="6" t="s">
        <v>30</v>
      </c>
      <c r="D220" s="6" t="s">
        <v>30</v>
      </c>
      <c r="E220" s="6" t="s">
        <v>30</v>
      </c>
      <c r="F220" s="6" t="s">
        <v>30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113"/>
      <c r="O220" s="143"/>
    </row>
    <row r="221" spans="1:15" ht="18" customHeight="1" x14ac:dyDescent="0.2">
      <c r="A221" s="126"/>
      <c r="B221" s="68" t="s">
        <v>223</v>
      </c>
      <c r="C221" s="6" t="s">
        <v>30</v>
      </c>
      <c r="D221" s="6" t="s">
        <v>30</v>
      </c>
      <c r="E221" s="6" t="s">
        <v>30</v>
      </c>
      <c r="F221" s="6" t="s">
        <v>30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114"/>
      <c r="O221" s="114"/>
    </row>
    <row r="222" spans="1:15" x14ac:dyDescent="0.2">
      <c r="A222" s="169" t="s">
        <v>227</v>
      </c>
      <c r="B222" s="46" t="s">
        <v>8</v>
      </c>
      <c r="C222" s="47"/>
      <c r="D222" s="47"/>
      <c r="E222" s="47"/>
      <c r="F222" s="47"/>
      <c r="G222" s="57">
        <v>187117.09999999998</v>
      </c>
      <c r="H222" s="57">
        <f t="shared" ref="H222:M225" si="17">H186+H202+H207+H212+H196+H217</f>
        <v>149475.6</v>
      </c>
      <c r="I222" s="57">
        <f t="shared" si="17"/>
        <v>200630.9</v>
      </c>
      <c r="J222" s="57">
        <f t="shared" si="17"/>
        <v>190596.4</v>
      </c>
      <c r="K222" s="57">
        <f t="shared" si="17"/>
        <v>195040.8</v>
      </c>
      <c r="L222" s="57">
        <f t="shared" si="17"/>
        <v>96070.400000000009</v>
      </c>
      <c r="M222" s="57">
        <f t="shared" si="17"/>
        <v>90050.400000000009</v>
      </c>
      <c r="N222" s="171"/>
      <c r="O222" s="148"/>
    </row>
    <row r="223" spans="1:15" x14ac:dyDescent="0.2">
      <c r="A223" s="169"/>
      <c r="B223" s="46" t="s">
        <v>9</v>
      </c>
      <c r="C223" s="47"/>
      <c r="D223" s="47"/>
      <c r="E223" s="47"/>
      <c r="F223" s="47"/>
      <c r="G223" s="57">
        <f>G187+G203+G208+G213+G197+G218</f>
        <v>0</v>
      </c>
      <c r="H223" s="57">
        <f t="shared" si="17"/>
        <v>61620</v>
      </c>
      <c r="I223" s="57">
        <f t="shared" si="17"/>
        <v>32760</v>
      </c>
      <c r="J223" s="57">
        <f t="shared" si="17"/>
        <v>28860</v>
      </c>
      <c r="K223" s="57">
        <f t="shared" si="17"/>
        <v>42120</v>
      </c>
      <c r="L223" s="57">
        <f t="shared" si="17"/>
        <v>0</v>
      </c>
      <c r="M223" s="57">
        <f t="shared" si="17"/>
        <v>0</v>
      </c>
      <c r="N223" s="171"/>
      <c r="O223" s="148"/>
    </row>
    <row r="224" spans="1:15" x14ac:dyDescent="0.2">
      <c r="A224" s="169"/>
      <c r="B224" s="46" t="s">
        <v>10</v>
      </c>
      <c r="C224" s="47"/>
      <c r="D224" s="47"/>
      <c r="E224" s="47"/>
      <c r="F224" s="47"/>
      <c r="G224" s="57">
        <f>G188+G204+G209+G214+G198+G219</f>
        <v>0</v>
      </c>
      <c r="H224" s="57">
        <f t="shared" si="17"/>
        <v>0</v>
      </c>
      <c r="I224" s="57">
        <f t="shared" si="17"/>
        <v>0</v>
      </c>
      <c r="J224" s="57">
        <f t="shared" si="17"/>
        <v>0</v>
      </c>
      <c r="K224" s="57">
        <f t="shared" si="17"/>
        <v>0</v>
      </c>
      <c r="L224" s="57">
        <f t="shared" si="17"/>
        <v>0</v>
      </c>
      <c r="M224" s="57">
        <f t="shared" si="17"/>
        <v>0</v>
      </c>
      <c r="N224" s="171"/>
      <c r="O224" s="148"/>
    </row>
    <row r="225" spans="1:15" x14ac:dyDescent="0.2">
      <c r="A225" s="169"/>
      <c r="B225" s="46" t="s">
        <v>7</v>
      </c>
      <c r="C225" s="47"/>
      <c r="D225" s="47"/>
      <c r="E225" s="47"/>
      <c r="F225" s="47"/>
      <c r="G225" s="57">
        <f>G189+G205+G210+G215+G199+G220</f>
        <v>0</v>
      </c>
      <c r="H225" s="57">
        <f t="shared" si="17"/>
        <v>0</v>
      </c>
      <c r="I225" s="57">
        <f t="shared" si="17"/>
        <v>0</v>
      </c>
      <c r="J225" s="57">
        <f t="shared" si="17"/>
        <v>0</v>
      </c>
      <c r="K225" s="57">
        <f t="shared" si="17"/>
        <v>0</v>
      </c>
      <c r="L225" s="57">
        <f t="shared" si="17"/>
        <v>0</v>
      </c>
      <c r="M225" s="57">
        <f t="shared" si="17"/>
        <v>0</v>
      </c>
      <c r="N225" s="171"/>
      <c r="O225" s="148"/>
    </row>
    <row r="226" spans="1:15" s="103" customFormat="1" x14ac:dyDescent="0.2">
      <c r="A226" s="170"/>
      <c r="B226" s="46" t="s">
        <v>223</v>
      </c>
      <c r="C226" s="47"/>
      <c r="D226" s="47"/>
      <c r="E226" s="47"/>
      <c r="F226" s="47"/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172"/>
      <c r="O226" s="140"/>
    </row>
    <row r="227" spans="1:15" ht="25.5" customHeight="1" x14ac:dyDescent="0.2">
      <c r="A227" s="109" t="s">
        <v>108</v>
      </c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1"/>
    </row>
    <row r="228" spans="1:15" ht="25.5" customHeight="1" x14ac:dyDescent="0.2">
      <c r="A228" s="106" t="s">
        <v>29</v>
      </c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8"/>
    </row>
    <row r="229" spans="1:15" ht="25.5" customHeight="1" x14ac:dyDescent="0.2">
      <c r="A229" s="106" t="s">
        <v>110</v>
      </c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25.5" customHeight="1" x14ac:dyDescent="0.2">
      <c r="A230" s="106" t="s">
        <v>109</v>
      </c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13.15" customHeight="1" x14ac:dyDescent="0.2">
      <c r="A231" s="127" t="s">
        <v>56</v>
      </c>
      <c r="B231" s="135" t="s">
        <v>11</v>
      </c>
      <c r="C231" s="5" t="s">
        <v>13</v>
      </c>
      <c r="D231" s="5" t="s">
        <v>33</v>
      </c>
      <c r="E231" s="5">
        <v>3</v>
      </c>
      <c r="F231" s="70" t="s">
        <v>60</v>
      </c>
      <c r="G231" s="3">
        <v>2000</v>
      </c>
      <c r="H231" s="81">
        <v>0</v>
      </c>
      <c r="I231" s="3">
        <v>0</v>
      </c>
      <c r="J231" s="3">
        <v>0</v>
      </c>
      <c r="K231" s="3">
        <v>0</v>
      </c>
      <c r="L231" s="3">
        <f t="shared" ref="L231:M231" si="18">33860.6-500</f>
        <v>33360.6</v>
      </c>
      <c r="M231" s="3">
        <f t="shared" si="18"/>
        <v>33360.6</v>
      </c>
      <c r="N231" s="112" t="s">
        <v>80</v>
      </c>
      <c r="O231" s="112" t="s">
        <v>24</v>
      </c>
    </row>
    <row r="232" spans="1:15" ht="13.15" customHeight="1" x14ac:dyDescent="0.2">
      <c r="A232" s="125"/>
      <c r="B232" s="136"/>
      <c r="C232" s="5">
        <v>131</v>
      </c>
      <c r="D232" s="66" t="s">
        <v>33</v>
      </c>
      <c r="E232" s="5">
        <v>3</v>
      </c>
      <c r="F232" s="70" t="s">
        <v>60</v>
      </c>
      <c r="G232" s="3">
        <v>500</v>
      </c>
      <c r="H232" s="81">
        <v>500</v>
      </c>
      <c r="I232" s="3">
        <v>145.1</v>
      </c>
      <c r="J232" s="3">
        <v>0</v>
      </c>
      <c r="K232" s="3">
        <v>0</v>
      </c>
      <c r="L232" s="3">
        <v>1500</v>
      </c>
      <c r="M232" s="3">
        <v>1500</v>
      </c>
      <c r="N232" s="113"/>
      <c r="O232" s="113"/>
    </row>
    <row r="233" spans="1:15" x14ac:dyDescent="0.2">
      <c r="A233" s="125"/>
      <c r="B233" s="72" t="s">
        <v>9</v>
      </c>
      <c r="C233" s="4" t="s">
        <v>30</v>
      </c>
      <c r="D233" s="4" t="s">
        <v>30</v>
      </c>
      <c r="E233" s="4" t="s">
        <v>30</v>
      </c>
      <c r="F233" s="4" t="s">
        <v>30</v>
      </c>
      <c r="G233" s="3">
        <v>0</v>
      </c>
      <c r="H233" s="81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113"/>
      <c r="O233" s="113"/>
    </row>
    <row r="234" spans="1:15" x14ac:dyDescent="0.2">
      <c r="A234" s="125"/>
      <c r="B234" s="72" t="s">
        <v>10</v>
      </c>
      <c r="C234" s="4" t="s">
        <v>30</v>
      </c>
      <c r="D234" s="70" t="s">
        <v>30</v>
      </c>
      <c r="E234" s="70" t="s">
        <v>30</v>
      </c>
      <c r="F234" s="70" t="s">
        <v>30</v>
      </c>
      <c r="G234" s="3">
        <v>0</v>
      </c>
      <c r="H234" s="81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113"/>
      <c r="O234" s="113"/>
    </row>
    <row r="235" spans="1:15" ht="129" customHeight="1" x14ac:dyDescent="0.2">
      <c r="A235" s="125"/>
      <c r="B235" s="68" t="s">
        <v>7</v>
      </c>
      <c r="C235" s="6" t="s">
        <v>30</v>
      </c>
      <c r="D235" s="7" t="s">
        <v>30</v>
      </c>
      <c r="E235" s="7" t="s">
        <v>30</v>
      </c>
      <c r="F235" s="7" t="s">
        <v>30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113"/>
      <c r="O235" s="113"/>
    </row>
    <row r="236" spans="1:15" ht="24" customHeight="1" x14ac:dyDescent="0.2">
      <c r="A236" s="126"/>
      <c r="B236" s="68" t="s">
        <v>223</v>
      </c>
      <c r="C236" s="6" t="s">
        <v>30</v>
      </c>
      <c r="D236" s="6" t="s">
        <v>30</v>
      </c>
      <c r="E236" s="6" t="s">
        <v>30</v>
      </c>
      <c r="F236" s="6" t="s">
        <v>30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114"/>
      <c r="O236" s="114"/>
    </row>
    <row r="237" spans="1:15" ht="15" customHeight="1" x14ac:dyDescent="0.2">
      <c r="A237" s="132" t="s">
        <v>18</v>
      </c>
      <c r="B237" s="73" t="s">
        <v>11</v>
      </c>
      <c r="C237" s="5" t="s">
        <v>13</v>
      </c>
      <c r="D237" s="5" t="s">
        <v>33</v>
      </c>
      <c r="E237" s="5">
        <v>3</v>
      </c>
      <c r="F237" s="70" t="s">
        <v>61</v>
      </c>
      <c r="G237" s="3">
        <f>5000+300</f>
        <v>5300</v>
      </c>
      <c r="H237" s="81">
        <v>0</v>
      </c>
      <c r="I237" s="3">
        <v>2000</v>
      </c>
      <c r="J237" s="3">
        <v>0</v>
      </c>
      <c r="K237" s="3">
        <v>0</v>
      </c>
      <c r="L237" s="3">
        <f>5000+300</f>
        <v>5300</v>
      </c>
      <c r="M237" s="3">
        <f>5000+300</f>
        <v>5300</v>
      </c>
      <c r="N237" s="112" t="s">
        <v>94</v>
      </c>
      <c r="O237" s="112" t="s">
        <v>25</v>
      </c>
    </row>
    <row r="238" spans="1:15" ht="18.600000000000001" customHeight="1" x14ac:dyDescent="0.2">
      <c r="A238" s="133"/>
      <c r="B238" s="72" t="s">
        <v>9</v>
      </c>
      <c r="C238" s="4" t="s">
        <v>30</v>
      </c>
      <c r="D238" s="70" t="s">
        <v>30</v>
      </c>
      <c r="E238" s="70" t="s">
        <v>30</v>
      </c>
      <c r="F238" s="70" t="s">
        <v>30</v>
      </c>
      <c r="G238" s="3">
        <v>0</v>
      </c>
      <c r="H238" s="81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113"/>
      <c r="O238" s="113"/>
    </row>
    <row r="239" spans="1:15" x14ac:dyDescent="0.2">
      <c r="A239" s="133"/>
      <c r="B239" s="72" t="s">
        <v>10</v>
      </c>
      <c r="C239" s="16" t="s">
        <v>30</v>
      </c>
      <c r="D239" s="70" t="s">
        <v>30</v>
      </c>
      <c r="E239" s="70" t="s">
        <v>30</v>
      </c>
      <c r="F239" s="70" t="s">
        <v>30</v>
      </c>
      <c r="G239" s="3">
        <v>250</v>
      </c>
      <c r="H239" s="81">
        <v>0</v>
      </c>
      <c r="I239" s="3">
        <v>100</v>
      </c>
      <c r="J239" s="3">
        <v>0</v>
      </c>
      <c r="K239" s="3">
        <v>0</v>
      </c>
      <c r="L239" s="3">
        <v>250</v>
      </c>
      <c r="M239" s="3">
        <v>250</v>
      </c>
      <c r="N239" s="113"/>
      <c r="O239" s="113"/>
    </row>
    <row r="240" spans="1:15" ht="78.75" customHeight="1" x14ac:dyDescent="0.2">
      <c r="A240" s="133"/>
      <c r="B240" s="63" t="s">
        <v>7</v>
      </c>
      <c r="C240" s="6" t="s">
        <v>30</v>
      </c>
      <c r="D240" s="6" t="s">
        <v>30</v>
      </c>
      <c r="E240" s="6" t="s">
        <v>30</v>
      </c>
      <c r="F240" s="6" t="s">
        <v>30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113"/>
      <c r="O240" s="113"/>
    </row>
    <row r="241" spans="1:15" s="76" customFormat="1" ht="43.5" customHeight="1" x14ac:dyDescent="0.2">
      <c r="A241" s="134"/>
      <c r="B241" s="68" t="s">
        <v>223</v>
      </c>
      <c r="C241" s="6" t="s">
        <v>30</v>
      </c>
      <c r="D241" s="6" t="s">
        <v>30</v>
      </c>
      <c r="E241" s="6" t="s">
        <v>30</v>
      </c>
      <c r="F241" s="6" t="s">
        <v>30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114"/>
      <c r="O241" s="114"/>
    </row>
    <row r="242" spans="1:15" ht="25.5" customHeight="1" x14ac:dyDescent="0.2">
      <c r="A242" s="106" t="s">
        <v>111</v>
      </c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8"/>
    </row>
    <row r="243" spans="1:15" ht="13.15" customHeight="1" x14ac:dyDescent="0.2">
      <c r="A243" s="127" t="s">
        <v>19</v>
      </c>
      <c r="B243" s="137" t="s">
        <v>11</v>
      </c>
      <c r="C243" s="5" t="s">
        <v>13</v>
      </c>
      <c r="D243" s="5" t="s">
        <v>33</v>
      </c>
      <c r="E243" s="5">
        <v>3</v>
      </c>
      <c r="F243" s="70" t="s">
        <v>62</v>
      </c>
      <c r="G243" s="3">
        <f>'[6]ГП Образование_new'!$G$194</f>
        <v>30009.1</v>
      </c>
      <c r="H243" s="81">
        <v>9232</v>
      </c>
      <c r="I243" s="3">
        <v>15820</v>
      </c>
      <c r="J243" s="3">
        <v>0</v>
      </c>
      <c r="K243" s="3">
        <v>0</v>
      </c>
      <c r="L243" s="3">
        <v>0</v>
      </c>
      <c r="M243" s="3">
        <v>0</v>
      </c>
      <c r="N243" s="112" t="s">
        <v>73</v>
      </c>
      <c r="O243" s="112" t="s">
        <v>26</v>
      </c>
    </row>
    <row r="244" spans="1:15" x14ac:dyDescent="0.2">
      <c r="A244" s="125"/>
      <c r="B244" s="137"/>
      <c r="C244" s="5" t="s">
        <v>14</v>
      </c>
      <c r="D244" s="5" t="s">
        <v>33</v>
      </c>
      <c r="E244" s="5">
        <v>3</v>
      </c>
      <c r="F244" s="70" t="s">
        <v>62</v>
      </c>
      <c r="G244" s="3">
        <v>770</v>
      </c>
      <c r="H244" s="81">
        <v>291.39999999999998</v>
      </c>
      <c r="I244" s="3">
        <v>510</v>
      </c>
      <c r="J244" s="3">
        <v>0</v>
      </c>
      <c r="K244" s="3">
        <v>0</v>
      </c>
      <c r="L244" s="3">
        <v>770</v>
      </c>
      <c r="M244" s="3">
        <v>770</v>
      </c>
      <c r="N244" s="113"/>
      <c r="O244" s="113"/>
    </row>
    <row r="245" spans="1:15" ht="13.15" customHeight="1" x14ac:dyDescent="0.2">
      <c r="A245" s="125"/>
      <c r="B245" s="72" t="s">
        <v>9</v>
      </c>
      <c r="C245" s="4" t="s">
        <v>30</v>
      </c>
      <c r="D245" s="4" t="s">
        <v>30</v>
      </c>
      <c r="E245" s="4" t="s">
        <v>30</v>
      </c>
      <c r="F245" s="4" t="s">
        <v>30</v>
      </c>
      <c r="G245" s="3">
        <v>0</v>
      </c>
      <c r="H245" s="81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113"/>
      <c r="O245" s="113"/>
    </row>
    <row r="246" spans="1:15" x14ac:dyDescent="0.2">
      <c r="A246" s="125"/>
      <c r="B246" s="72" t="s">
        <v>10</v>
      </c>
      <c r="C246" s="4" t="s">
        <v>30</v>
      </c>
      <c r="D246" s="4" t="s">
        <v>30</v>
      </c>
      <c r="E246" s="4" t="s">
        <v>30</v>
      </c>
      <c r="F246" s="70" t="s">
        <v>30</v>
      </c>
      <c r="G246" s="3">
        <v>0</v>
      </c>
      <c r="H246" s="81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113"/>
      <c r="O246" s="113"/>
    </row>
    <row r="247" spans="1:15" ht="47.25" customHeight="1" x14ac:dyDescent="0.2">
      <c r="A247" s="125"/>
      <c r="B247" s="72" t="s">
        <v>7</v>
      </c>
      <c r="C247" s="4" t="s">
        <v>30</v>
      </c>
      <c r="D247" s="70" t="s">
        <v>30</v>
      </c>
      <c r="E247" s="70" t="s">
        <v>30</v>
      </c>
      <c r="F247" s="70" t="s">
        <v>30</v>
      </c>
      <c r="G247" s="3">
        <v>0</v>
      </c>
      <c r="H247" s="81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113"/>
      <c r="O247" s="113"/>
    </row>
    <row r="248" spans="1:15" ht="24" customHeight="1" x14ac:dyDescent="0.2">
      <c r="A248" s="126"/>
      <c r="B248" s="71" t="s">
        <v>223</v>
      </c>
      <c r="C248" s="6" t="s">
        <v>30</v>
      </c>
      <c r="D248" s="6" t="s">
        <v>30</v>
      </c>
      <c r="E248" s="6" t="s">
        <v>30</v>
      </c>
      <c r="F248" s="6" t="s">
        <v>30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114"/>
      <c r="O248" s="114"/>
    </row>
    <row r="249" spans="1:15" ht="13.15" customHeight="1" x14ac:dyDescent="0.2">
      <c r="A249" s="125" t="s">
        <v>55</v>
      </c>
      <c r="B249" s="135" t="s">
        <v>11</v>
      </c>
      <c r="C249" s="5" t="s">
        <v>13</v>
      </c>
      <c r="D249" s="5" t="s">
        <v>33</v>
      </c>
      <c r="E249" s="5">
        <v>3</v>
      </c>
      <c r="F249" s="70" t="s">
        <v>63</v>
      </c>
      <c r="G249" s="3">
        <f>'[6]ГП Образование_new'!$G$199</f>
        <v>33056.300000000003</v>
      </c>
      <c r="H249" s="81">
        <v>5496.7</v>
      </c>
      <c r="I249" s="3">
        <v>16180</v>
      </c>
      <c r="J249" s="3">
        <v>469.8</v>
      </c>
      <c r="K249" s="3">
        <v>470</v>
      </c>
      <c r="L249" s="3">
        <f>5764.5+1130</f>
        <v>6894.5</v>
      </c>
      <c r="M249" s="3">
        <f>5764.5+1130</f>
        <v>6894.5</v>
      </c>
      <c r="N249" s="112" t="s">
        <v>86</v>
      </c>
      <c r="O249" s="112" t="s">
        <v>112</v>
      </c>
    </row>
    <row r="250" spans="1:15" x14ac:dyDescent="0.2">
      <c r="A250" s="125"/>
      <c r="B250" s="144"/>
      <c r="C250" s="5" t="s">
        <v>14</v>
      </c>
      <c r="D250" s="66" t="s">
        <v>33</v>
      </c>
      <c r="E250" s="5">
        <v>3</v>
      </c>
      <c r="F250" s="70" t="s">
        <v>63</v>
      </c>
      <c r="G250" s="3">
        <v>630</v>
      </c>
      <c r="H250" s="81">
        <v>626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113"/>
      <c r="O250" s="113"/>
    </row>
    <row r="251" spans="1:15" x14ac:dyDescent="0.2">
      <c r="A251" s="125"/>
      <c r="B251" s="10" t="s">
        <v>9</v>
      </c>
      <c r="C251" s="4" t="s">
        <v>30</v>
      </c>
      <c r="D251" s="4" t="s">
        <v>30</v>
      </c>
      <c r="E251" s="4" t="s">
        <v>30</v>
      </c>
      <c r="F251" s="4" t="s">
        <v>30</v>
      </c>
      <c r="G251" s="3">
        <v>0</v>
      </c>
      <c r="H251" s="81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113"/>
      <c r="O251" s="113"/>
    </row>
    <row r="252" spans="1:15" ht="13.15" customHeight="1" x14ac:dyDescent="0.2">
      <c r="A252" s="125"/>
      <c r="B252" s="10" t="s">
        <v>10</v>
      </c>
      <c r="C252" s="4" t="s">
        <v>30</v>
      </c>
      <c r="D252" s="70" t="s">
        <v>30</v>
      </c>
      <c r="E252" s="70" t="s">
        <v>30</v>
      </c>
      <c r="F252" s="70" t="s">
        <v>30</v>
      </c>
      <c r="G252" s="3">
        <v>0</v>
      </c>
      <c r="H252" s="81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113"/>
      <c r="O252" s="113"/>
    </row>
    <row r="253" spans="1:15" ht="37.5" customHeight="1" x14ac:dyDescent="0.2">
      <c r="A253" s="125"/>
      <c r="B253" s="10" t="s">
        <v>7</v>
      </c>
      <c r="C253" s="4" t="s">
        <v>30</v>
      </c>
      <c r="D253" s="70" t="s">
        <v>30</v>
      </c>
      <c r="E253" s="70" t="s">
        <v>30</v>
      </c>
      <c r="F253" s="70" t="s">
        <v>30</v>
      </c>
      <c r="G253" s="3">
        <v>0</v>
      </c>
      <c r="H253" s="81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113"/>
      <c r="O253" s="113"/>
    </row>
    <row r="254" spans="1:15" ht="26.25" customHeight="1" x14ac:dyDescent="0.2">
      <c r="A254" s="126"/>
      <c r="B254" s="10" t="s">
        <v>223</v>
      </c>
      <c r="C254" s="6" t="s">
        <v>30</v>
      </c>
      <c r="D254" s="6" t="s">
        <v>30</v>
      </c>
      <c r="E254" s="6" t="s">
        <v>30</v>
      </c>
      <c r="F254" s="6" t="s">
        <v>30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114"/>
      <c r="O254" s="114"/>
    </row>
    <row r="255" spans="1:15" x14ac:dyDescent="0.2">
      <c r="A255" s="127" t="s">
        <v>69</v>
      </c>
      <c r="B255" s="72" t="s">
        <v>11</v>
      </c>
      <c r="C255" s="5" t="s">
        <v>13</v>
      </c>
      <c r="D255" s="5" t="s">
        <v>33</v>
      </c>
      <c r="E255" s="5">
        <v>3</v>
      </c>
      <c r="F255" s="70" t="s">
        <v>145</v>
      </c>
      <c r="G255" s="3">
        <f>'[6]ГП Образование_new'!$G$204</f>
        <v>27249.15</v>
      </c>
      <c r="H255" s="81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112" t="s">
        <v>87</v>
      </c>
      <c r="O255" s="112" t="s">
        <v>198</v>
      </c>
    </row>
    <row r="256" spans="1:15" x14ac:dyDescent="0.2">
      <c r="A256" s="125"/>
      <c r="B256" s="10" t="s">
        <v>9</v>
      </c>
      <c r="C256" s="4" t="s">
        <v>30</v>
      </c>
      <c r="D256" s="4" t="s">
        <v>30</v>
      </c>
      <c r="E256" s="4" t="s">
        <v>30</v>
      </c>
      <c r="F256" s="4" t="s">
        <v>30</v>
      </c>
      <c r="G256" s="3">
        <v>0</v>
      </c>
      <c r="H256" s="81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113"/>
      <c r="O256" s="113"/>
    </row>
    <row r="257" spans="1:15" x14ac:dyDescent="0.2">
      <c r="A257" s="125"/>
      <c r="B257" s="10" t="s">
        <v>10</v>
      </c>
      <c r="C257" s="4" t="s">
        <v>30</v>
      </c>
      <c r="D257" s="4" t="s">
        <v>30</v>
      </c>
      <c r="E257" s="4" t="s">
        <v>30</v>
      </c>
      <c r="F257" s="4" t="s">
        <v>30</v>
      </c>
      <c r="G257" s="3">
        <v>0</v>
      </c>
      <c r="H257" s="81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113"/>
      <c r="O257" s="113"/>
    </row>
    <row r="258" spans="1:15" ht="27" customHeight="1" x14ac:dyDescent="0.2">
      <c r="A258" s="125"/>
      <c r="B258" s="45" t="s">
        <v>7</v>
      </c>
      <c r="C258" s="38" t="s">
        <v>30</v>
      </c>
      <c r="D258" s="38" t="s">
        <v>30</v>
      </c>
      <c r="E258" s="38" t="s">
        <v>30</v>
      </c>
      <c r="F258" s="38" t="s">
        <v>30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0</v>
      </c>
      <c r="M258" s="40">
        <v>0</v>
      </c>
      <c r="N258" s="113"/>
      <c r="O258" s="113"/>
    </row>
    <row r="259" spans="1:15" s="76" customFormat="1" ht="34.5" customHeight="1" x14ac:dyDescent="0.2">
      <c r="A259" s="126"/>
      <c r="B259" s="72" t="s">
        <v>223</v>
      </c>
      <c r="C259" s="6" t="s">
        <v>30</v>
      </c>
      <c r="D259" s="6" t="s">
        <v>30</v>
      </c>
      <c r="E259" s="6" t="s">
        <v>30</v>
      </c>
      <c r="F259" s="6" t="s">
        <v>30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114"/>
      <c r="O259" s="114"/>
    </row>
    <row r="260" spans="1:15" ht="21" customHeight="1" x14ac:dyDescent="0.2">
      <c r="A260" s="106" t="s">
        <v>113</v>
      </c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8"/>
    </row>
    <row r="261" spans="1:15" ht="13.15" customHeight="1" x14ac:dyDescent="0.2">
      <c r="A261" s="123" t="s">
        <v>53</v>
      </c>
      <c r="B261" s="58" t="s">
        <v>11</v>
      </c>
      <c r="C261" s="5" t="s">
        <v>13</v>
      </c>
      <c r="D261" s="5" t="s">
        <v>33</v>
      </c>
      <c r="E261" s="5">
        <v>3</v>
      </c>
      <c r="F261" s="70" t="s">
        <v>64</v>
      </c>
      <c r="G261" s="3">
        <f>'[6]ГП Образование_new'!$G$209</f>
        <v>3330</v>
      </c>
      <c r="H261" s="81">
        <v>3330</v>
      </c>
      <c r="I261" s="3">
        <v>3330</v>
      </c>
      <c r="J261" s="3">
        <v>3330</v>
      </c>
      <c r="K261" s="3">
        <v>3330</v>
      </c>
      <c r="L261" s="3">
        <v>3330</v>
      </c>
      <c r="M261" s="3">
        <v>3330</v>
      </c>
      <c r="N261" s="112" t="s">
        <v>74</v>
      </c>
      <c r="O261" s="112" t="s">
        <v>27</v>
      </c>
    </row>
    <row r="262" spans="1:15" ht="13.15" customHeight="1" x14ac:dyDescent="0.2">
      <c r="A262" s="123"/>
      <c r="B262" s="72" t="s">
        <v>9</v>
      </c>
      <c r="C262" s="4" t="s">
        <v>30</v>
      </c>
      <c r="D262" s="70" t="s">
        <v>30</v>
      </c>
      <c r="E262" s="70" t="s">
        <v>30</v>
      </c>
      <c r="F262" s="70" t="s">
        <v>30</v>
      </c>
      <c r="G262" s="3">
        <v>0</v>
      </c>
      <c r="H262" s="81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113"/>
      <c r="O262" s="113"/>
    </row>
    <row r="263" spans="1:15" ht="13.15" customHeight="1" x14ac:dyDescent="0.2">
      <c r="A263" s="123"/>
      <c r="B263" s="72" t="s">
        <v>10</v>
      </c>
      <c r="C263" s="4" t="s">
        <v>30</v>
      </c>
      <c r="D263" s="70" t="s">
        <v>30</v>
      </c>
      <c r="E263" s="70" t="s">
        <v>30</v>
      </c>
      <c r="F263" s="70" t="s">
        <v>30</v>
      </c>
      <c r="G263" s="3">
        <v>0</v>
      </c>
      <c r="H263" s="81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113"/>
      <c r="O263" s="113"/>
    </row>
    <row r="264" spans="1:15" ht="33" customHeight="1" x14ac:dyDescent="0.2">
      <c r="A264" s="123"/>
      <c r="B264" s="72" t="s">
        <v>7</v>
      </c>
      <c r="C264" s="4" t="s">
        <v>30</v>
      </c>
      <c r="D264" s="70" t="s">
        <v>30</v>
      </c>
      <c r="E264" s="70" t="s">
        <v>30</v>
      </c>
      <c r="F264" s="70" t="s">
        <v>30</v>
      </c>
      <c r="G264" s="3">
        <v>0</v>
      </c>
      <c r="H264" s="81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113"/>
      <c r="O264" s="113"/>
    </row>
    <row r="265" spans="1:15" ht="33" customHeight="1" x14ac:dyDescent="0.2">
      <c r="A265" s="124"/>
      <c r="B265" s="71" t="s">
        <v>223</v>
      </c>
      <c r="C265" s="6" t="s">
        <v>30</v>
      </c>
      <c r="D265" s="6" t="s">
        <v>30</v>
      </c>
      <c r="E265" s="6" t="s">
        <v>30</v>
      </c>
      <c r="F265" s="6" t="s">
        <v>30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114"/>
      <c r="O265" s="114"/>
    </row>
    <row r="266" spans="1:15" ht="16.5" customHeight="1" x14ac:dyDescent="0.2">
      <c r="A266" s="125" t="s">
        <v>54</v>
      </c>
      <c r="B266" s="132" t="s">
        <v>11</v>
      </c>
      <c r="C266" s="70" t="s">
        <v>14</v>
      </c>
      <c r="D266" s="16" t="s">
        <v>33</v>
      </c>
      <c r="E266" s="70" t="s">
        <v>42</v>
      </c>
      <c r="F266" s="70" t="s">
        <v>65</v>
      </c>
      <c r="G266" s="3">
        <f>'[6]ГП Образование_new'!$G$213</f>
        <v>100</v>
      </c>
      <c r="H266" s="81">
        <v>0</v>
      </c>
      <c r="I266" s="3">
        <v>90</v>
      </c>
      <c r="J266" s="3">
        <v>0</v>
      </c>
      <c r="K266" s="3">
        <v>0</v>
      </c>
      <c r="L266" s="3">
        <v>100</v>
      </c>
      <c r="M266" s="3">
        <v>100</v>
      </c>
      <c r="N266" s="112" t="s">
        <v>153</v>
      </c>
      <c r="O266" s="112" t="s">
        <v>28</v>
      </c>
    </row>
    <row r="267" spans="1:15" x14ac:dyDescent="0.2">
      <c r="A267" s="125"/>
      <c r="B267" s="133"/>
      <c r="C267" s="70" t="s">
        <v>13</v>
      </c>
      <c r="D267" s="16" t="s">
        <v>33</v>
      </c>
      <c r="E267" s="70" t="s">
        <v>42</v>
      </c>
      <c r="F267" s="70" t="s">
        <v>65</v>
      </c>
      <c r="G267" s="3">
        <v>4770</v>
      </c>
      <c r="H267" s="81">
        <v>1675.7</v>
      </c>
      <c r="I267" s="3">
        <v>3700</v>
      </c>
      <c r="J267" s="3">
        <v>0</v>
      </c>
      <c r="K267" s="3">
        <v>0</v>
      </c>
      <c r="L267" s="3">
        <f t="shared" ref="L267:M267" si="19">300+2070</f>
        <v>2370</v>
      </c>
      <c r="M267" s="3">
        <f t="shared" si="19"/>
        <v>2370</v>
      </c>
      <c r="N267" s="113"/>
      <c r="O267" s="113"/>
    </row>
    <row r="268" spans="1:15" x14ac:dyDescent="0.2">
      <c r="A268" s="125"/>
      <c r="B268" s="72" t="s">
        <v>9</v>
      </c>
      <c r="C268" s="70" t="s">
        <v>30</v>
      </c>
      <c r="D268" s="70" t="s">
        <v>30</v>
      </c>
      <c r="E268" s="70" t="s">
        <v>30</v>
      </c>
      <c r="F268" s="70" t="s">
        <v>30</v>
      </c>
      <c r="G268" s="3">
        <v>0</v>
      </c>
      <c r="H268" s="81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113"/>
      <c r="O268" s="113"/>
    </row>
    <row r="269" spans="1:15" x14ac:dyDescent="0.2">
      <c r="A269" s="125"/>
      <c r="B269" s="72" t="s">
        <v>10</v>
      </c>
      <c r="C269" s="70" t="s">
        <v>30</v>
      </c>
      <c r="D269" s="70" t="s">
        <v>30</v>
      </c>
      <c r="E269" s="70" t="s">
        <v>30</v>
      </c>
      <c r="F269" s="70" t="s">
        <v>30</v>
      </c>
      <c r="G269" s="3">
        <v>0</v>
      </c>
      <c r="H269" s="81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113"/>
      <c r="O269" s="113"/>
    </row>
    <row r="270" spans="1:15" ht="45.75" customHeight="1" x14ac:dyDescent="0.2">
      <c r="A270" s="125"/>
      <c r="B270" s="68" t="s">
        <v>7</v>
      </c>
      <c r="C270" s="7" t="s">
        <v>30</v>
      </c>
      <c r="D270" s="7" t="s">
        <v>30</v>
      </c>
      <c r="E270" s="7" t="s">
        <v>30</v>
      </c>
      <c r="F270" s="7" t="s">
        <v>30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113"/>
      <c r="O270" s="113"/>
    </row>
    <row r="271" spans="1:15" ht="35.25" customHeight="1" x14ac:dyDescent="0.2">
      <c r="A271" s="126"/>
      <c r="B271" s="63" t="s">
        <v>223</v>
      </c>
      <c r="C271" s="6" t="s">
        <v>30</v>
      </c>
      <c r="D271" s="6" t="s">
        <v>30</v>
      </c>
      <c r="E271" s="6" t="s">
        <v>30</v>
      </c>
      <c r="F271" s="6" t="s">
        <v>30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114"/>
      <c r="O271" s="114"/>
    </row>
    <row r="272" spans="1:15" ht="21" customHeight="1" x14ac:dyDescent="0.2">
      <c r="A272" s="127" t="s">
        <v>148</v>
      </c>
      <c r="B272" s="58" t="s">
        <v>11</v>
      </c>
      <c r="C272" s="5" t="s">
        <v>13</v>
      </c>
      <c r="D272" s="5" t="s">
        <v>33</v>
      </c>
      <c r="E272" s="5">
        <v>3</v>
      </c>
      <c r="F272" s="5" t="s">
        <v>114</v>
      </c>
      <c r="G272" s="3">
        <v>350</v>
      </c>
      <c r="H272" s="81">
        <v>350</v>
      </c>
      <c r="I272" s="3">
        <v>350</v>
      </c>
      <c r="J272" s="3">
        <v>350</v>
      </c>
      <c r="K272" s="3">
        <v>350</v>
      </c>
      <c r="L272" s="3">
        <v>350</v>
      </c>
      <c r="M272" s="3">
        <v>0</v>
      </c>
      <c r="N272" s="131" t="s">
        <v>71</v>
      </c>
      <c r="O272" s="112" t="s">
        <v>152</v>
      </c>
    </row>
    <row r="273" spans="1:15" ht="21" customHeight="1" x14ac:dyDescent="0.2">
      <c r="A273" s="125"/>
      <c r="B273" s="72" t="s">
        <v>9</v>
      </c>
      <c r="C273" s="70" t="s">
        <v>13</v>
      </c>
      <c r="D273" s="70" t="s">
        <v>30</v>
      </c>
      <c r="E273" s="70" t="s">
        <v>30</v>
      </c>
      <c r="F273" s="70" t="s">
        <v>30</v>
      </c>
      <c r="G273" s="3">
        <v>0</v>
      </c>
      <c r="H273" s="81">
        <v>0</v>
      </c>
      <c r="I273" s="3">
        <v>0</v>
      </c>
      <c r="J273" s="3">
        <v>0</v>
      </c>
      <c r="K273" s="3">
        <v>0</v>
      </c>
      <c r="L273" s="3">
        <v>350</v>
      </c>
      <c r="M273" s="3">
        <v>0</v>
      </c>
      <c r="N273" s="113"/>
      <c r="O273" s="113"/>
    </row>
    <row r="274" spans="1:15" ht="21" customHeight="1" x14ac:dyDescent="0.2">
      <c r="A274" s="125"/>
      <c r="B274" s="72" t="s">
        <v>10</v>
      </c>
      <c r="C274" s="70" t="s">
        <v>30</v>
      </c>
      <c r="D274" s="70" t="s">
        <v>30</v>
      </c>
      <c r="E274" s="70" t="s">
        <v>30</v>
      </c>
      <c r="F274" s="70" t="s">
        <v>30</v>
      </c>
      <c r="G274" s="3">
        <v>0</v>
      </c>
      <c r="H274" s="81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113"/>
      <c r="O274" s="113"/>
    </row>
    <row r="275" spans="1:15" ht="21" customHeight="1" x14ac:dyDescent="0.2">
      <c r="A275" s="125"/>
      <c r="B275" s="72" t="s">
        <v>7</v>
      </c>
      <c r="C275" s="70" t="s">
        <v>30</v>
      </c>
      <c r="D275" s="70" t="s">
        <v>30</v>
      </c>
      <c r="E275" s="70" t="s">
        <v>30</v>
      </c>
      <c r="F275" s="70" t="s">
        <v>30</v>
      </c>
      <c r="G275" s="3">
        <v>0</v>
      </c>
      <c r="H275" s="81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113"/>
      <c r="O275" s="113"/>
    </row>
    <row r="276" spans="1:15" ht="21" customHeight="1" x14ac:dyDescent="0.2">
      <c r="A276" s="126"/>
      <c r="B276" s="72" t="s">
        <v>223</v>
      </c>
      <c r="C276" s="6" t="s">
        <v>30</v>
      </c>
      <c r="D276" s="6" t="s">
        <v>30</v>
      </c>
      <c r="E276" s="6" t="s">
        <v>30</v>
      </c>
      <c r="F276" s="6" t="s">
        <v>30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114"/>
      <c r="O276" s="114"/>
    </row>
    <row r="277" spans="1:15" x14ac:dyDescent="0.2">
      <c r="A277" s="128" t="s">
        <v>228</v>
      </c>
      <c r="B277" s="46" t="s">
        <v>8</v>
      </c>
      <c r="C277" s="47"/>
      <c r="D277" s="47"/>
      <c r="E277" s="47"/>
      <c r="F277" s="47"/>
      <c r="G277" s="48">
        <f t="shared" ref="G277:M277" si="20">G231+G243+G244+G261+G266+G267+G249+G250+G237+G232+G272+G255</f>
        <v>108064.54999999999</v>
      </c>
      <c r="H277" s="83">
        <f t="shared" si="20"/>
        <v>21501.8</v>
      </c>
      <c r="I277" s="83">
        <f t="shared" si="20"/>
        <v>42125.1</v>
      </c>
      <c r="J277" s="49">
        <f t="shared" si="20"/>
        <v>4149.8</v>
      </c>
      <c r="K277" s="49">
        <f t="shared" si="20"/>
        <v>4150</v>
      </c>
      <c r="L277" s="49">
        <f t="shared" si="20"/>
        <v>53975.1</v>
      </c>
      <c r="M277" s="49">
        <f t="shared" si="20"/>
        <v>53625.1</v>
      </c>
      <c r="N277" s="117"/>
      <c r="O277" s="120"/>
    </row>
    <row r="278" spans="1:15" x14ac:dyDescent="0.2">
      <c r="A278" s="129"/>
      <c r="B278" s="46" t="s">
        <v>9</v>
      </c>
      <c r="C278" s="47"/>
      <c r="D278" s="47"/>
      <c r="E278" s="47"/>
      <c r="F278" s="47"/>
      <c r="G278" s="49">
        <f t="shared" ref="G278:M278" si="21">G233+G238+G245+G251+G262+G268+G273+G256</f>
        <v>0</v>
      </c>
      <c r="H278" s="83">
        <f t="shared" si="21"/>
        <v>0</v>
      </c>
      <c r="I278" s="83">
        <f t="shared" si="21"/>
        <v>0</v>
      </c>
      <c r="J278" s="49">
        <f t="shared" si="21"/>
        <v>0</v>
      </c>
      <c r="K278" s="49">
        <f t="shared" si="21"/>
        <v>0</v>
      </c>
      <c r="L278" s="49">
        <f t="shared" si="21"/>
        <v>350</v>
      </c>
      <c r="M278" s="49">
        <f t="shared" si="21"/>
        <v>0</v>
      </c>
      <c r="N278" s="118"/>
      <c r="O278" s="121"/>
    </row>
    <row r="279" spans="1:15" x14ac:dyDescent="0.2">
      <c r="A279" s="129"/>
      <c r="B279" s="46" t="s">
        <v>10</v>
      </c>
      <c r="C279" s="47"/>
      <c r="D279" s="47"/>
      <c r="E279" s="47"/>
      <c r="F279" s="47"/>
      <c r="G279" s="49">
        <f t="shared" ref="G279:M279" si="22">G234+G239+G246+G252+G263+G269</f>
        <v>250</v>
      </c>
      <c r="H279" s="83">
        <f t="shared" si="22"/>
        <v>0</v>
      </c>
      <c r="I279" s="83">
        <f t="shared" si="22"/>
        <v>100</v>
      </c>
      <c r="J279" s="49">
        <f t="shared" si="22"/>
        <v>0</v>
      </c>
      <c r="K279" s="49">
        <f t="shared" si="22"/>
        <v>0</v>
      </c>
      <c r="L279" s="49">
        <f t="shared" si="22"/>
        <v>250</v>
      </c>
      <c r="M279" s="49">
        <f t="shared" si="22"/>
        <v>250</v>
      </c>
      <c r="N279" s="118"/>
      <c r="O279" s="121"/>
    </row>
    <row r="280" spans="1:15" ht="21" customHeight="1" x14ac:dyDescent="0.2">
      <c r="A280" s="129"/>
      <c r="B280" s="50" t="s">
        <v>7</v>
      </c>
      <c r="C280" s="47"/>
      <c r="D280" s="47"/>
      <c r="E280" s="47"/>
      <c r="F280" s="47"/>
      <c r="G280" s="49">
        <f t="shared" ref="G280:M280" si="23">G235+G242+G247+G253+G264+G270</f>
        <v>0</v>
      </c>
      <c r="H280" s="83">
        <f t="shared" si="23"/>
        <v>0</v>
      </c>
      <c r="I280" s="49">
        <f t="shared" si="23"/>
        <v>0</v>
      </c>
      <c r="J280" s="49">
        <f t="shared" si="23"/>
        <v>0</v>
      </c>
      <c r="K280" s="49">
        <f t="shared" si="23"/>
        <v>0</v>
      </c>
      <c r="L280" s="49">
        <f t="shared" si="23"/>
        <v>0</v>
      </c>
      <c r="M280" s="49">
        <f t="shared" si="23"/>
        <v>0</v>
      </c>
      <c r="N280" s="118"/>
      <c r="O280" s="121"/>
    </row>
    <row r="281" spans="1:15" s="76" customFormat="1" ht="21" customHeight="1" x14ac:dyDescent="0.2">
      <c r="A281" s="130"/>
      <c r="B281" s="46" t="s">
        <v>223</v>
      </c>
      <c r="C281" s="47"/>
      <c r="D281" s="47"/>
      <c r="E281" s="47"/>
      <c r="F281" s="47"/>
      <c r="G281" s="49">
        <v>0</v>
      </c>
      <c r="H281" s="83">
        <v>0</v>
      </c>
      <c r="I281" s="49">
        <v>0</v>
      </c>
      <c r="J281" s="49">
        <v>0</v>
      </c>
      <c r="K281" s="49">
        <v>0</v>
      </c>
      <c r="L281" s="49">
        <v>0</v>
      </c>
      <c r="M281" s="49">
        <v>0</v>
      </c>
      <c r="N281" s="119"/>
      <c r="O281" s="122"/>
    </row>
    <row r="282" spans="1:15" ht="24" customHeight="1" x14ac:dyDescent="0.2">
      <c r="A282" s="180" t="s">
        <v>117</v>
      </c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2"/>
    </row>
    <row r="283" spans="1:15" ht="24" customHeight="1" x14ac:dyDescent="0.2">
      <c r="A283" s="180" t="s">
        <v>20</v>
      </c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2"/>
    </row>
    <row r="284" spans="1:15" ht="24" customHeight="1" x14ac:dyDescent="0.2">
      <c r="A284" s="180" t="s">
        <v>116</v>
      </c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2"/>
    </row>
    <row r="285" spans="1:15" ht="29.25" customHeight="1" x14ac:dyDescent="0.2">
      <c r="A285" s="180" t="s">
        <v>115</v>
      </c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2"/>
    </row>
    <row r="286" spans="1:15" ht="20.25" customHeight="1" x14ac:dyDescent="0.2">
      <c r="A286" s="127" t="s">
        <v>21</v>
      </c>
      <c r="B286" s="58" t="s">
        <v>3</v>
      </c>
      <c r="C286" s="4">
        <v>136</v>
      </c>
      <c r="D286" s="4" t="s">
        <v>33</v>
      </c>
      <c r="E286" s="4">
        <v>4</v>
      </c>
      <c r="F286" s="70" t="s">
        <v>60</v>
      </c>
      <c r="G286" s="3">
        <v>296</v>
      </c>
      <c r="H286" s="81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112" t="s">
        <v>75</v>
      </c>
      <c r="O286" s="112" t="s">
        <v>81</v>
      </c>
    </row>
    <row r="287" spans="1:15" x14ac:dyDescent="0.2">
      <c r="A287" s="125"/>
      <c r="B287" s="72" t="s">
        <v>4</v>
      </c>
      <c r="C287" s="4" t="s">
        <v>30</v>
      </c>
      <c r="D287" s="4" t="s">
        <v>30</v>
      </c>
      <c r="E287" s="4" t="s">
        <v>30</v>
      </c>
      <c r="F287" s="4" t="s">
        <v>30</v>
      </c>
      <c r="G287" s="3">
        <v>0</v>
      </c>
      <c r="H287" s="81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113"/>
      <c r="O287" s="113"/>
    </row>
    <row r="288" spans="1:15" ht="15.75" customHeight="1" x14ac:dyDescent="0.2">
      <c r="A288" s="125"/>
      <c r="B288" s="72" t="s">
        <v>5</v>
      </c>
      <c r="C288" s="4" t="s">
        <v>30</v>
      </c>
      <c r="D288" s="70" t="s">
        <v>30</v>
      </c>
      <c r="E288" s="70" t="s">
        <v>30</v>
      </c>
      <c r="F288" s="70" t="s">
        <v>30</v>
      </c>
      <c r="G288" s="3">
        <v>0</v>
      </c>
      <c r="H288" s="81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113"/>
      <c r="O288" s="113"/>
    </row>
    <row r="289" spans="1:15" ht="84" customHeight="1" x14ac:dyDescent="0.2">
      <c r="A289" s="125"/>
      <c r="B289" s="63" t="s">
        <v>6</v>
      </c>
      <c r="C289" s="42" t="s">
        <v>30</v>
      </c>
      <c r="D289" s="41" t="s">
        <v>30</v>
      </c>
      <c r="E289" s="41" t="s">
        <v>30</v>
      </c>
      <c r="F289" s="41" t="s">
        <v>30</v>
      </c>
      <c r="G289" s="43">
        <v>0</v>
      </c>
      <c r="H289" s="43">
        <v>0</v>
      </c>
      <c r="I289" s="43">
        <v>0</v>
      </c>
      <c r="J289" s="43">
        <v>0</v>
      </c>
      <c r="K289" s="43">
        <v>0</v>
      </c>
      <c r="L289" s="43">
        <v>0</v>
      </c>
      <c r="M289" s="43">
        <v>0</v>
      </c>
      <c r="N289" s="113"/>
      <c r="O289" s="113"/>
    </row>
    <row r="290" spans="1:15" s="76" customFormat="1" ht="29.25" customHeight="1" x14ac:dyDescent="0.2">
      <c r="A290" s="126"/>
      <c r="B290" s="68" t="s">
        <v>223</v>
      </c>
      <c r="C290" s="6" t="s">
        <v>30</v>
      </c>
      <c r="D290" s="6" t="s">
        <v>30</v>
      </c>
      <c r="E290" s="6" t="s">
        <v>30</v>
      </c>
      <c r="F290" s="6" t="s">
        <v>30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114"/>
      <c r="O290" s="114"/>
    </row>
    <row r="291" spans="1:15" ht="27" customHeight="1" x14ac:dyDescent="0.2">
      <c r="A291" s="106" t="s">
        <v>118</v>
      </c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8"/>
    </row>
    <row r="292" spans="1:15" x14ac:dyDescent="0.2">
      <c r="A292" s="127" t="s">
        <v>22</v>
      </c>
      <c r="B292" s="58" t="s">
        <v>3</v>
      </c>
      <c r="C292" s="16">
        <v>136</v>
      </c>
      <c r="D292" s="16" t="s">
        <v>33</v>
      </c>
      <c r="E292" s="4">
        <v>4</v>
      </c>
      <c r="F292" s="70" t="s">
        <v>61</v>
      </c>
      <c r="G292" s="3">
        <v>30444.799999999999</v>
      </c>
      <c r="H292" s="81">
        <v>55872.6</v>
      </c>
      <c r="I292" s="3">
        <f>67235.6+2195</f>
        <v>69430.600000000006</v>
      </c>
      <c r="J292" s="3">
        <f>62833+2195</f>
        <v>65028</v>
      </c>
      <c r="K292" s="3">
        <f>62928.6+2195</f>
        <v>65123.6</v>
      </c>
      <c r="L292" s="3">
        <v>31441</v>
      </c>
      <c r="M292" s="3">
        <v>31441</v>
      </c>
      <c r="N292" s="112" t="s">
        <v>76</v>
      </c>
      <c r="O292" s="112" t="s">
        <v>82</v>
      </c>
    </row>
    <row r="293" spans="1:15" x14ac:dyDescent="0.2">
      <c r="A293" s="125"/>
      <c r="B293" s="72" t="s">
        <v>4</v>
      </c>
      <c r="C293" s="4">
        <v>136</v>
      </c>
      <c r="D293" s="4" t="s">
        <v>33</v>
      </c>
      <c r="E293" s="4">
        <v>4</v>
      </c>
      <c r="F293" s="70" t="s">
        <v>61</v>
      </c>
      <c r="G293" s="3">
        <v>2727</v>
      </c>
      <c r="H293" s="81">
        <v>2577.6999999999998</v>
      </c>
      <c r="I293" s="3">
        <v>2386.8000000000002</v>
      </c>
      <c r="J293" s="3">
        <v>2386.8000000000002</v>
      </c>
      <c r="K293" s="3">
        <v>2386.8000000000002</v>
      </c>
      <c r="L293" s="3">
        <v>0</v>
      </c>
      <c r="M293" s="3">
        <v>0</v>
      </c>
      <c r="N293" s="113"/>
      <c r="O293" s="113"/>
    </row>
    <row r="294" spans="1:15" x14ac:dyDescent="0.2">
      <c r="A294" s="125"/>
      <c r="B294" s="72" t="s">
        <v>5</v>
      </c>
      <c r="C294" s="4" t="s">
        <v>30</v>
      </c>
      <c r="D294" s="70" t="s">
        <v>30</v>
      </c>
      <c r="E294" s="70" t="s">
        <v>30</v>
      </c>
      <c r="F294" s="70" t="s">
        <v>30</v>
      </c>
      <c r="G294" s="3">
        <v>0</v>
      </c>
      <c r="H294" s="81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113"/>
      <c r="O294" s="113"/>
    </row>
    <row r="295" spans="1:15" ht="96" customHeight="1" x14ac:dyDescent="0.2">
      <c r="A295" s="125"/>
      <c r="B295" s="68" t="s">
        <v>6</v>
      </c>
      <c r="C295" s="6" t="s">
        <v>30</v>
      </c>
      <c r="D295" s="7" t="s">
        <v>30</v>
      </c>
      <c r="E295" s="7" t="s">
        <v>30</v>
      </c>
      <c r="F295" s="7" t="s">
        <v>30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113"/>
      <c r="O295" s="113"/>
    </row>
    <row r="296" spans="1:15" ht="28.5" customHeight="1" x14ac:dyDescent="0.2">
      <c r="A296" s="126"/>
      <c r="B296" s="63" t="s">
        <v>223</v>
      </c>
      <c r="C296" s="6" t="s">
        <v>30</v>
      </c>
      <c r="D296" s="6" t="s">
        <v>30</v>
      </c>
      <c r="E296" s="6" t="s">
        <v>30</v>
      </c>
      <c r="F296" s="6" t="s">
        <v>30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114"/>
      <c r="O296" s="114"/>
    </row>
    <row r="297" spans="1:15" ht="12.75" customHeight="1" x14ac:dyDescent="0.2">
      <c r="A297" s="127" t="s">
        <v>200</v>
      </c>
      <c r="B297" s="58" t="s">
        <v>3</v>
      </c>
      <c r="C297" s="4">
        <v>136</v>
      </c>
      <c r="D297" s="70" t="s">
        <v>33</v>
      </c>
      <c r="E297" s="70" t="s">
        <v>149</v>
      </c>
      <c r="F297" s="70" t="s">
        <v>146</v>
      </c>
      <c r="G297" s="3">
        <v>2740</v>
      </c>
      <c r="H297" s="81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112" t="s">
        <v>150</v>
      </c>
      <c r="O297" s="112" t="s">
        <v>151</v>
      </c>
    </row>
    <row r="298" spans="1:15" x14ac:dyDescent="0.2">
      <c r="A298" s="125"/>
      <c r="B298" s="72" t="s">
        <v>4</v>
      </c>
      <c r="C298" s="4" t="s">
        <v>30</v>
      </c>
      <c r="D298" s="70" t="s">
        <v>30</v>
      </c>
      <c r="E298" s="70" t="s">
        <v>30</v>
      </c>
      <c r="F298" s="70" t="s">
        <v>30</v>
      </c>
      <c r="G298" s="3">
        <v>0</v>
      </c>
      <c r="H298" s="81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113"/>
      <c r="O298" s="113"/>
    </row>
    <row r="299" spans="1:15" x14ac:dyDescent="0.2">
      <c r="A299" s="125"/>
      <c r="B299" s="72" t="s">
        <v>5</v>
      </c>
      <c r="C299" s="4" t="s">
        <v>30</v>
      </c>
      <c r="D299" s="70" t="s">
        <v>30</v>
      </c>
      <c r="E299" s="70" t="s">
        <v>30</v>
      </c>
      <c r="F299" s="70" t="s">
        <v>30</v>
      </c>
      <c r="G299" s="3">
        <v>0</v>
      </c>
      <c r="H299" s="81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113"/>
      <c r="O299" s="113"/>
    </row>
    <row r="300" spans="1:15" ht="21.75" customHeight="1" x14ac:dyDescent="0.2">
      <c r="A300" s="125"/>
      <c r="B300" s="71" t="s">
        <v>6</v>
      </c>
      <c r="C300" s="38" t="s">
        <v>30</v>
      </c>
      <c r="D300" s="69" t="s">
        <v>30</v>
      </c>
      <c r="E300" s="69" t="s">
        <v>30</v>
      </c>
      <c r="F300" s="69" t="s">
        <v>30</v>
      </c>
      <c r="G300" s="40">
        <v>0</v>
      </c>
      <c r="H300" s="40">
        <v>0</v>
      </c>
      <c r="I300" s="40">
        <v>0</v>
      </c>
      <c r="J300" s="40">
        <v>0</v>
      </c>
      <c r="K300" s="40">
        <v>0</v>
      </c>
      <c r="L300" s="40">
        <v>0</v>
      </c>
      <c r="M300" s="40">
        <v>0</v>
      </c>
      <c r="N300" s="113"/>
      <c r="O300" s="113"/>
    </row>
    <row r="301" spans="1:15" s="76" customFormat="1" ht="21.75" customHeight="1" x14ac:dyDescent="0.2">
      <c r="A301" s="126"/>
      <c r="B301" s="72" t="s">
        <v>223</v>
      </c>
      <c r="C301" s="6" t="s">
        <v>30</v>
      </c>
      <c r="D301" s="6" t="s">
        <v>30</v>
      </c>
      <c r="E301" s="6" t="s">
        <v>30</v>
      </c>
      <c r="F301" s="6" t="s">
        <v>30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114"/>
      <c r="O301" s="114"/>
    </row>
    <row r="302" spans="1:15" ht="24" customHeight="1" x14ac:dyDescent="0.2">
      <c r="A302" s="106" t="s">
        <v>199</v>
      </c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8"/>
    </row>
    <row r="303" spans="1:15" ht="12.75" customHeight="1" x14ac:dyDescent="0.2">
      <c r="A303" s="127" t="s">
        <v>201</v>
      </c>
      <c r="B303" s="58" t="s">
        <v>3</v>
      </c>
      <c r="C303" s="4">
        <v>136</v>
      </c>
      <c r="D303" s="70" t="s">
        <v>33</v>
      </c>
      <c r="E303" s="70" t="s">
        <v>149</v>
      </c>
      <c r="F303" s="70" t="s">
        <v>62</v>
      </c>
      <c r="G303" s="3">
        <v>0</v>
      </c>
      <c r="H303" s="81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115" t="s">
        <v>188</v>
      </c>
      <c r="O303" s="115" t="s">
        <v>189</v>
      </c>
    </row>
    <row r="304" spans="1:15" x14ac:dyDescent="0.2">
      <c r="A304" s="125"/>
      <c r="B304" s="72" t="s">
        <v>4</v>
      </c>
      <c r="C304" s="38" t="s">
        <v>30</v>
      </c>
      <c r="D304" s="38" t="s">
        <v>30</v>
      </c>
      <c r="E304" s="38" t="s">
        <v>30</v>
      </c>
      <c r="F304" s="38" t="s">
        <v>30</v>
      </c>
      <c r="G304" s="3">
        <v>0</v>
      </c>
      <c r="H304" s="81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115"/>
      <c r="O304" s="115"/>
    </row>
    <row r="305" spans="1:23" x14ac:dyDescent="0.2">
      <c r="A305" s="125"/>
      <c r="B305" s="72" t="s">
        <v>5</v>
      </c>
      <c r="C305" s="38" t="s">
        <v>30</v>
      </c>
      <c r="D305" s="38" t="s">
        <v>30</v>
      </c>
      <c r="E305" s="38" t="s">
        <v>30</v>
      </c>
      <c r="F305" s="38" t="s">
        <v>30</v>
      </c>
      <c r="G305" s="3">
        <v>0</v>
      </c>
      <c r="H305" s="81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115"/>
      <c r="O305" s="115"/>
    </row>
    <row r="306" spans="1:23" ht="81" customHeight="1" x14ac:dyDescent="0.2">
      <c r="A306" s="125"/>
      <c r="B306" s="68" t="s">
        <v>6</v>
      </c>
      <c r="C306" s="38" t="s">
        <v>30</v>
      </c>
      <c r="D306" s="38" t="s">
        <v>30</v>
      </c>
      <c r="E306" s="38" t="s">
        <v>30</v>
      </c>
      <c r="F306" s="38" t="s">
        <v>30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115"/>
      <c r="O306" s="115"/>
    </row>
    <row r="307" spans="1:23" ht="48" customHeight="1" x14ac:dyDescent="0.2">
      <c r="A307" s="126"/>
      <c r="B307" s="37" t="s">
        <v>223</v>
      </c>
      <c r="C307" s="4" t="s">
        <v>30</v>
      </c>
      <c r="D307" s="4" t="s">
        <v>30</v>
      </c>
      <c r="E307" s="4" t="s">
        <v>30</v>
      </c>
      <c r="F307" s="4" t="s">
        <v>30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116"/>
      <c r="O307" s="116"/>
    </row>
    <row r="308" spans="1:23" ht="13.15" customHeight="1" x14ac:dyDescent="0.2">
      <c r="A308" s="129" t="s">
        <v>229</v>
      </c>
      <c r="B308" s="51" t="s">
        <v>8</v>
      </c>
      <c r="C308" s="52"/>
      <c r="D308" s="53"/>
      <c r="E308" s="53"/>
      <c r="F308" s="53"/>
      <c r="G308" s="54">
        <f>G286+G292+G297+G303</f>
        <v>33480.800000000003</v>
      </c>
      <c r="H308" s="54">
        <f>H286+H292+H297+H303</f>
        <v>55872.6</v>
      </c>
      <c r="I308" s="54">
        <f t="shared" ref="I308:M308" si="24">I286+I292+I297+I303</f>
        <v>69430.600000000006</v>
      </c>
      <c r="J308" s="54">
        <f t="shared" si="24"/>
        <v>65028</v>
      </c>
      <c r="K308" s="54">
        <f t="shared" si="24"/>
        <v>65123.6</v>
      </c>
      <c r="L308" s="54">
        <f t="shared" si="24"/>
        <v>31441</v>
      </c>
      <c r="M308" s="54">
        <f t="shared" si="24"/>
        <v>31441</v>
      </c>
      <c r="N308" s="117"/>
      <c r="O308" s="120"/>
    </row>
    <row r="309" spans="1:23" ht="13.15" customHeight="1" x14ac:dyDescent="0.2">
      <c r="A309" s="129"/>
      <c r="B309" s="46" t="s">
        <v>9</v>
      </c>
      <c r="C309" s="52"/>
      <c r="D309" s="53"/>
      <c r="E309" s="53"/>
      <c r="F309" s="53"/>
      <c r="G309" s="54">
        <f>G287+G293+G298+G304</f>
        <v>2727</v>
      </c>
      <c r="H309" s="54">
        <f>H293</f>
        <v>2577.6999999999998</v>
      </c>
      <c r="I309" s="54">
        <f t="shared" ref="I309:M309" si="25">I293</f>
        <v>2386.8000000000002</v>
      </c>
      <c r="J309" s="54">
        <f t="shared" si="25"/>
        <v>2386.8000000000002</v>
      </c>
      <c r="K309" s="54">
        <f t="shared" si="25"/>
        <v>2386.8000000000002</v>
      </c>
      <c r="L309" s="54">
        <f t="shared" si="25"/>
        <v>0</v>
      </c>
      <c r="M309" s="54">
        <f t="shared" si="25"/>
        <v>0</v>
      </c>
      <c r="N309" s="118"/>
      <c r="O309" s="121"/>
    </row>
    <row r="310" spans="1:23" ht="13.15" customHeight="1" x14ac:dyDescent="0.2">
      <c r="A310" s="129"/>
      <c r="B310" s="46" t="s">
        <v>10</v>
      </c>
      <c r="C310" s="52" t="s">
        <v>30</v>
      </c>
      <c r="D310" s="52" t="s">
        <v>30</v>
      </c>
      <c r="E310" s="52" t="s">
        <v>30</v>
      </c>
      <c r="F310" s="52" t="s">
        <v>30</v>
      </c>
      <c r="G310" s="54">
        <f>G288+G294+G299+G305</f>
        <v>0</v>
      </c>
      <c r="H310" s="54">
        <f t="shared" ref="H310:M310" si="26">H288+H294+H305</f>
        <v>0</v>
      </c>
      <c r="I310" s="54">
        <f t="shared" si="26"/>
        <v>0</v>
      </c>
      <c r="J310" s="54">
        <f t="shared" si="26"/>
        <v>0</v>
      </c>
      <c r="K310" s="54">
        <f t="shared" si="26"/>
        <v>0</v>
      </c>
      <c r="L310" s="54">
        <f t="shared" si="26"/>
        <v>0</v>
      </c>
      <c r="M310" s="54">
        <f t="shared" si="26"/>
        <v>0</v>
      </c>
      <c r="N310" s="118"/>
      <c r="O310" s="121"/>
    </row>
    <row r="311" spans="1:23" ht="13.15" customHeight="1" x14ac:dyDescent="0.2">
      <c r="A311" s="129"/>
      <c r="B311" s="46" t="s">
        <v>7</v>
      </c>
      <c r="C311" s="52" t="s">
        <v>30</v>
      </c>
      <c r="D311" s="52" t="s">
        <v>30</v>
      </c>
      <c r="E311" s="52" t="s">
        <v>30</v>
      </c>
      <c r="F311" s="52" t="s">
        <v>30</v>
      </c>
      <c r="G311" s="54">
        <f>G289+G295+G300+G306</f>
        <v>0</v>
      </c>
      <c r="H311" s="54">
        <v>0</v>
      </c>
      <c r="I311" s="54">
        <v>0</v>
      </c>
      <c r="J311" s="54">
        <v>0</v>
      </c>
      <c r="K311" s="54">
        <v>0</v>
      </c>
      <c r="L311" s="54">
        <v>0</v>
      </c>
      <c r="M311" s="54">
        <v>0</v>
      </c>
      <c r="N311" s="118"/>
      <c r="O311" s="121"/>
    </row>
    <row r="312" spans="1:23" ht="13.15" customHeight="1" x14ac:dyDescent="0.2">
      <c r="A312" s="130"/>
      <c r="B312" s="46" t="s">
        <v>223</v>
      </c>
      <c r="C312" s="52"/>
      <c r="D312" s="53"/>
      <c r="E312" s="53"/>
      <c r="F312" s="53"/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4">
        <v>0</v>
      </c>
      <c r="M312" s="54">
        <v>0</v>
      </c>
      <c r="N312" s="119"/>
      <c r="O312" s="122"/>
    </row>
    <row r="313" spans="1:23" ht="13.15" customHeight="1" x14ac:dyDescent="0.2">
      <c r="A313" s="169" t="s">
        <v>230</v>
      </c>
      <c r="B313" s="46" t="s">
        <v>8</v>
      </c>
      <c r="C313" s="52"/>
      <c r="D313" s="53"/>
      <c r="E313" s="53"/>
      <c r="F313" s="55"/>
      <c r="G313" s="49">
        <f>G177+G222+G277+G308</f>
        <v>35456947.329519995</v>
      </c>
      <c r="H313" s="83">
        <f t="shared" ref="H313:M313" si="27">H177+H222+H277+H308+H11+H12+H19+H24+H29+H34</f>
        <v>36070918.469249986</v>
      </c>
      <c r="I313" s="83">
        <f t="shared" si="27"/>
        <v>36198720.047000006</v>
      </c>
      <c r="J313" s="49">
        <f t="shared" si="27"/>
        <v>35800795.93999999</v>
      </c>
      <c r="K313" s="83">
        <f t="shared" si="27"/>
        <v>34714806.740000002</v>
      </c>
      <c r="L313" s="49">
        <f t="shared" si="27"/>
        <v>33886589.580000006</v>
      </c>
      <c r="M313" s="49">
        <f t="shared" si="27"/>
        <v>32776194.800000004</v>
      </c>
      <c r="N313" s="183"/>
      <c r="O313" s="179"/>
      <c r="R313" s="77"/>
      <c r="S313" s="77"/>
      <c r="T313" s="77"/>
      <c r="U313" s="77"/>
      <c r="W313" s="77"/>
    </row>
    <row r="314" spans="1:23" ht="13.15" customHeight="1" x14ac:dyDescent="0.2">
      <c r="A314" s="169"/>
      <c r="B314" s="46" t="s">
        <v>9</v>
      </c>
      <c r="C314" s="56"/>
      <c r="D314" s="56"/>
      <c r="E314" s="56"/>
      <c r="F314" s="56"/>
      <c r="G314" s="49">
        <f>G178+G223+G278+G309</f>
        <v>3659923.9000000008</v>
      </c>
      <c r="H314" s="83">
        <f t="shared" ref="H314:M314" si="28">H178+H223+H278+H309+H13+H14+H20+H25+H30+H35</f>
        <v>4704177.2050000001</v>
      </c>
      <c r="I314" s="83">
        <f t="shared" si="28"/>
        <v>5959982.6999999993</v>
      </c>
      <c r="J314" s="49">
        <f t="shared" si="28"/>
        <v>4360734.7</v>
      </c>
      <c r="K314" s="83">
        <f t="shared" si="28"/>
        <v>3602161.4</v>
      </c>
      <c r="L314" s="49">
        <f t="shared" si="28"/>
        <v>930533.8</v>
      </c>
      <c r="M314" s="49">
        <f t="shared" si="28"/>
        <v>0</v>
      </c>
      <c r="N314" s="171"/>
      <c r="O314" s="148"/>
      <c r="R314" s="77"/>
      <c r="S314" s="77"/>
      <c r="T314" s="77"/>
      <c r="U314" s="77"/>
      <c r="W314" s="77"/>
    </row>
    <row r="315" spans="1:23" ht="15" customHeight="1" x14ac:dyDescent="0.2">
      <c r="A315" s="169"/>
      <c r="B315" s="46" t="s">
        <v>10</v>
      </c>
      <c r="C315" s="56" t="s">
        <v>30</v>
      </c>
      <c r="D315" s="56" t="s">
        <v>30</v>
      </c>
      <c r="E315" s="56" t="s">
        <v>30</v>
      </c>
      <c r="F315" s="56" t="s">
        <v>30</v>
      </c>
      <c r="G315" s="49">
        <f>G179+G224+G279+G310</f>
        <v>235599</v>
      </c>
      <c r="H315" s="83">
        <f t="shared" ref="H315:M315" si="29">H179+H224+H279+H310+H15+H21+H26+H31+H36+H16</f>
        <v>112866.90000000001</v>
      </c>
      <c r="I315" s="83">
        <f t="shared" si="29"/>
        <v>130245.93519</v>
      </c>
      <c r="J315" s="49">
        <f t="shared" si="29"/>
        <v>56905.8</v>
      </c>
      <c r="K315" s="83">
        <f t="shared" si="29"/>
        <v>25557.1</v>
      </c>
      <c r="L315" s="49">
        <f t="shared" si="29"/>
        <v>66636.899999999994</v>
      </c>
      <c r="M315" s="49">
        <f t="shared" si="29"/>
        <v>56822</v>
      </c>
      <c r="N315" s="171"/>
      <c r="O315" s="148"/>
      <c r="R315" s="77"/>
      <c r="S315" s="77"/>
      <c r="T315" s="77"/>
      <c r="U315" s="77"/>
      <c r="W315" s="77"/>
    </row>
    <row r="316" spans="1:23" ht="16.5" customHeight="1" x14ac:dyDescent="0.2">
      <c r="A316" s="169"/>
      <c r="B316" s="46" t="s">
        <v>7</v>
      </c>
      <c r="C316" s="56" t="s">
        <v>30</v>
      </c>
      <c r="D316" s="56" t="s">
        <v>30</v>
      </c>
      <c r="E316" s="56" t="s">
        <v>30</v>
      </c>
      <c r="F316" s="56" t="s">
        <v>30</v>
      </c>
      <c r="G316" s="49">
        <f>G180+G225+G280+G311</f>
        <v>7804</v>
      </c>
      <c r="H316" s="83">
        <f t="shared" ref="H316:M316" si="30">H153</f>
        <v>3919</v>
      </c>
      <c r="I316" s="49">
        <f t="shared" si="30"/>
        <v>0</v>
      </c>
      <c r="J316" s="49">
        <f t="shared" si="30"/>
        <v>0</v>
      </c>
      <c r="K316" s="83">
        <f t="shared" si="30"/>
        <v>0</v>
      </c>
      <c r="L316" s="49">
        <f t="shared" si="30"/>
        <v>0</v>
      </c>
      <c r="M316" s="49">
        <f t="shared" si="30"/>
        <v>0</v>
      </c>
      <c r="N316" s="171"/>
      <c r="O316" s="148"/>
      <c r="P316" s="78"/>
      <c r="Q316" s="78"/>
      <c r="R316" s="77"/>
      <c r="S316" s="77"/>
      <c r="U316" s="77"/>
      <c r="W316" s="77"/>
    </row>
    <row r="317" spans="1:23" ht="16.5" customHeight="1" x14ac:dyDescent="0.2">
      <c r="A317" s="169"/>
      <c r="B317" s="46" t="s">
        <v>223</v>
      </c>
      <c r="C317" s="52"/>
      <c r="D317" s="53"/>
      <c r="E317" s="53"/>
      <c r="F317" s="55"/>
      <c r="G317" s="49">
        <f t="shared" ref="G317:M317" si="31">G181</f>
        <v>0</v>
      </c>
      <c r="H317" s="83">
        <f t="shared" si="31"/>
        <v>200</v>
      </c>
      <c r="I317" s="49">
        <f t="shared" si="31"/>
        <v>1</v>
      </c>
      <c r="J317" s="49">
        <f t="shared" si="31"/>
        <v>1.6</v>
      </c>
      <c r="K317" s="83">
        <f t="shared" si="31"/>
        <v>1.6</v>
      </c>
      <c r="L317" s="49">
        <f t="shared" si="31"/>
        <v>2</v>
      </c>
      <c r="M317" s="49">
        <f t="shared" si="31"/>
        <v>2</v>
      </c>
      <c r="N317" s="64"/>
      <c r="O317" s="60"/>
      <c r="P317" s="78"/>
      <c r="Q317" s="78"/>
      <c r="R317" s="77"/>
      <c r="S317" s="77"/>
      <c r="U317" s="77"/>
      <c r="W317" s="77"/>
    </row>
    <row r="318" spans="1:23" ht="12.75" hidden="1" customHeight="1" x14ac:dyDescent="0.25">
      <c r="A318" s="79"/>
      <c r="B318" s="18"/>
      <c r="C318" s="19"/>
      <c r="D318" s="20"/>
      <c r="E318" s="20"/>
      <c r="F318" s="20"/>
      <c r="G318" s="34">
        <f t="shared" ref="G318:M322" si="32">G181+G226+G281+G312</f>
        <v>0</v>
      </c>
      <c r="H318" s="34">
        <f t="shared" si="32"/>
        <v>200</v>
      </c>
      <c r="I318" s="34">
        <f t="shared" si="32"/>
        <v>1</v>
      </c>
      <c r="J318" s="34">
        <f t="shared" si="32"/>
        <v>1.6</v>
      </c>
      <c r="K318" s="34">
        <f t="shared" si="32"/>
        <v>1.6</v>
      </c>
      <c r="L318" s="34">
        <f t="shared" si="32"/>
        <v>2</v>
      </c>
      <c r="M318" s="34">
        <f t="shared" si="32"/>
        <v>2</v>
      </c>
      <c r="N318" s="28"/>
      <c r="O318" s="29"/>
      <c r="P318" s="78"/>
      <c r="Q318" s="78"/>
      <c r="R318" s="77"/>
    </row>
    <row r="319" spans="1:23" ht="12.75" hidden="1" customHeight="1" x14ac:dyDescent="0.25">
      <c r="A319" s="79"/>
      <c r="B319" s="18"/>
      <c r="C319" s="19"/>
      <c r="D319" s="20"/>
      <c r="E319" s="20"/>
      <c r="F319" s="20"/>
      <c r="G319" s="9">
        <f t="shared" si="32"/>
        <v>35456947.329519995</v>
      </c>
      <c r="H319" s="82">
        <f t="shared" si="32"/>
        <v>36070918.469249986</v>
      </c>
      <c r="I319" s="9">
        <f>I182+I227+I282+I313</f>
        <v>36198720.047000006</v>
      </c>
      <c r="J319" s="9">
        <f t="shared" si="32"/>
        <v>35800795.93999999</v>
      </c>
      <c r="K319" s="9">
        <f t="shared" si="32"/>
        <v>34714806.740000002</v>
      </c>
      <c r="L319" s="9">
        <f t="shared" si="32"/>
        <v>33886589.580000006</v>
      </c>
      <c r="M319" s="9">
        <f t="shared" si="32"/>
        <v>32776194.800000004</v>
      </c>
      <c r="N319" s="28"/>
      <c r="O319" s="29"/>
      <c r="P319" s="78"/>
      <c r="Q319" s="78"/>
      <c r="R319" s="77"/>
    </row>
    <row r="320" spans="1:23" ht="12.75" hidden="1" customHeight="1" x14ac:dyDescent="0.25">
      <c r="A320" s="79"/>
      <c r="B320" s="18"/>
      <c r="C320" s="19"/>
      <c r="D320" s="20"/>
      <c r="E320" s="20"/>
      <c r="F320" s="20"/>
      <c r="G320" s="9">
        <f t="shared" si="32"/>
        <v>3659923.9000000008</v>
      </c>
      <c r="H320" s="82">
        <f t="shared" si="32"/>
        <v>4704177.2050000001</v>
      </c>
      <c r="I320" s="9">
        <f>I183+I228+I283+I314</f>
        <v>5959982.6999999993</v>
      </c>
      <c r="J320" s="9">
        <f t="shared" si="32"/>
        <v>4360734.7</v>
      </c>
      <c r="K320" s="9">
        <f t="shared" si="32"/>
        <v>3602161.4</v>
      </c>
      <c r="L320" s="9">
        <f t="shared" si="32"/>
        <v>930533.8</v>
      </c>
      <c r="M320" s="9">
        <f t="shared" si="32"/>
        <v>0</v>
      </c>
      <c r="N320" s="28"/>
      <c r="O320" s="29"/>
      <c r="P320" s="78"/>
      <c r="Q320" s="78"/>
      <c r="R320" s="77"/>
    </row>
    <row r="321" spans="1:18" ht="12.75" hidden="1" customHeight="1" x14ac:dyDescent="0.25">
      <c r="A321" s="79"/>
      <c r="B321" s="18"/>
      <c r="C321" s="19"/>
      <c r="D321" s="20"/>
      <c r="E321" s="20"/>
      <c r="F321" s="20"/>
      <c r="G321" s="9">
        <f t="shared" si="32"/>
        <v>235599</v>
      </c>
      <c r="H321" s="82">
        <f t="shared" si="32"/>
        <v>112866.90000000001</v>
      </c>
      <c r="I321" s="9">
        <f>I184+I229+I284+I315</f>
        <v>130245.93519</v>
      </c>
      <c r="J321" s="9">
        <f t="shared" si="32"/>
        <v>56905.8</v>
      </c>
      <c r="K321" s="9">
        <f t="shared" si="32"/>
        <v>25557.1</v>
      </c>
      <c r="L321" s="9">
        <f t="shared" si="32"/>
        <v>66636.899999999994</v>
      </c>
      <c r="M321" s="9">
        <f t="shared" si="32"/>
        <v>56822</v>
      </c>
      <c r="N321" s="28"/>
      <c r="O321" s="29"/>
      <c r="P321" s="78"/>
      <c r="Q321" s="78"/>
      <c r="R321" s="77"/>
    </row>
    <row r="322" spans="1:18" ht="12.75" hidden="1" customHeight="1" x14ac:dyDescent="0.25">
      <c r="A322" s="79"/>
      <c r="B322" s="18"/>
      <c r="C322" s="19"/>
      <c r="D322" s="20"/>
      <c r="E322" s="20"/>
      <c r="F322" s="20"/>
      <c r="G322" s="9">
        <f t="shared" si="32"/>
        <v>7804</v>
      </c>
      <c r="H322" s="82">
        <f t="shared" si="32"/>
        <v>3919</v>
      </c>
      <c r="I322" s="9">
        <f>I185+I230+I285+I316</f>
        <v>0</v>
      </c>
      <c r="J322" s="9">
        <f t="shared" si="32"/>
        <v>0</v>
      </c>
      <c r="K322" s="9">
        <f t="shared" si="32"/>
        <v>0</v>
      </c>
      <c r="L322" s="9">
        <f t="shared" si="32"/>
        <v>0</v>
      </c>
      <c r="M322" s="9">
        <f t="shared" si="32"/>
        <v>0</v>
      </c>
      <c r="N322" s="28"/>
      <c r="O322" s="29"/>
      <c r="P322" s="78"/>
      <c r="Q322" s="78"/>
      <c r="R322" s="77"/>
    </row>
    <row r="323" spans="1:18" ht="12.75" hidden="1" customHeight="1" x14ac:dyDescent="0.25">
      <c r="A323" s="79"/>
      <c r="B323" s="18"/>
      <c r="C323" s="19"/>
      <c r="D323" s="20"/>
      <c r="E323" s="20"/>
      <c r="F323" s="20"/>
      <c r="G323" s="9">
        <f t="shared" ref="G323:M332" si="33">G186+G231+G286+G318</f>
        <v>33143.9</v>
      </c>
      <c r="H323" s="82">
        <f t="shared" si="33"/>
        <v>28135.599999999999</v>
      </c>
      <c r="I323" s="9">
        <f>I186+I231+I286+I318</f>
        <v>103011.9</v>
      </c>
      <c r="J323" s="9">
        <f t="shared" si="33"/>
        <v>105768</v>
      </c>
      <c r="K323" s="9">
        <f t="shared" si="33"/>
        <v>107342.40000000001</v>
      </c>
      <c r="L323" s="9">
        <f t="shared" si="33"/>
        <v>61263.000000000007</v>
      </c>
      <c r="M323" s="9">
        <f t="shared" si="33"/>
        <v>61263.000000000007</v>
      </c>
      <c r="N323" s="28"/>
      <c r="O323" s="29"/>
      <c r="P323" s="78"/>
      <c r="Q323" s="78"/>
      <c r="R323" s="77"/>
    </row>
    <row r="324" spans="1:18" ht="12.75" hidden="1" customHeight="1" x14ac:dyDescent="0.25">
      <c r="A324" s="79"/>
      <c r="B324" s="18"/>
      <c r="C324" s="19"/>
      <c r="D324" s="20"/>
      <c r="E324" s="20"/>
      <c r="F324" s="20"/>
      <c r="G324" s="9">
        <f t="shared" si="33"/>
        <v>35457447.329519995</v>
      </c>
      <c r="H324" s="82">
        <f t="shared" si="33"/>
        <v>36071418.469249986</v>
      </c>
      <c r="I324" s="9">
        <f t="shared" si="33"/>
        <v>36198865.147000007</v>
      </c>
      <c r="J324" s="9">
        <f t="shared" si="33"/>
        <v>35800795.93999999</v>
      </c>
      <c r="K324" s="9">
        <f t="shared" si="33"/>
        <v>34714806.740000002</v>
      </c>
      <c r="L324" s="9">
        <f t="shared" si="33"/>
        <v>33888089.580000006</v>
      </c>
      <c r="M324" s="9">
        <f t="shared" si="33"/>
        <v>32777694.800000004</v>
      </c>
      <c r="N324" s="28"/>
      <c r="O324" s="29"/>
      <c r="P324" s="78"/>
      <c r="Q324" s="78"/>
      <c r="R324" s="77"/>
    </row>
    <row r="325" spans="1:18" ht="12.75" hidden="1" customHeight="1" x14ac:dyDescent="0.25">
      <c r="A325" s="79"/>
      <c r="B325" s="18"/>
      <c r="C325" s="19"/>
      <c r="D325" s="162" t="s">
        <v>121</v>
      </c>
      <c r="E325" s="166" t="s">
        <v>122</v>
      </c>
      <c r="F325" s="70" t="s">
        <v>123</v>
      </c>
      <c r="G325" s="9">
        <f t="shared" si="33"/>
        <v>3659923.9000000008</v>
      </c>
      <c r="H325" s="82">
        <f t="shared" si="33"/>
        <v>4704177.2050000001</v>
      </c>
      <c r="I325" s="9">
        <f t="shared" si="33"/>
        <v>5959982.6999999993</v>
      </c>
      <c r="J325" s="9">
        <f t="shared" si="33"/>
        <v>4360734.7</v>
      </c>
      <c r="K325" s="9">
        <f t="shared" si="33"/>
        <v>3602161.4</v>
      </c>
      <c r="L325" s="9">
        <f t="shared" si="33"/>
        <v>930533.8</v>
      </c>
      <c r="M325" s="9">
        <f t="shared" si="33"/>
        <v>0</v>
      </c>
      <c r="N325" s="30">
        <f>G325+H325+I325+J325+K325+L325+M325</f>
        <v>23217513.704999998</v>
      </c>
      <c r="O325" s="29"/>
      <c r="P325" s="78"/>
      <c r="Q325" s="78"/>
      <c r="R325" s="77"/>
    </row>
    <row r="326" spans="1:18" ht="12.75" hidden="1" customHeight="1" x14ac:dyDescent="0.25">
      <c r="A326" s="79"/>
      <c r="B326" s="18"/>
      <c r="C326" s="19"/>
      <c r="D326" s="162"/>
      <c r="E326" s="166"/>
      <c r="F326" s="70" t="s">
        <v>124</v>
      </c>
      <c r="G326" s="9">
        <f t="shared" si="33"/>
        <v>235599</v>
      </c>
      <c r="H326" s="82">
        <f t="shared" si="33"/>
        <v>112866.90000000001</v>
      </c>
      <c r="I326" s="9">
        <f t="shared" si="33"/>
        <v>130245.93519</v>
      </c>
      <c r="J326" s="9">
        <f t="shared" si="33"/>
        <v>56905.8</v>
      </c>
      <c r="K326" s="9">
        <f t="shared" si="33"/>
        <v>25557.1</v>
      </c>
      <c r="L326" s="9">
        <f t="shared" si="33"/>
        <v>66636.899999999994</v>
      </c>
      <c r="M326" s="9">
        <f t="shared" si="33"/>
        <v>56822</v>
      </c>
      <c r="N326" s="30">
        <f t="shared" ref="N326:N368" si="34">G326+H326+I326+J326+K326+L326+M326</f>
        <v>684633.63519000006</v>
      </c>
      <c r="O326" s="29"/>
      <c r="P326" s="78"/>
      <c r="Q326" s="78"/>
      <c r="R326" s="77"/>
    </row>
    <row r="327" spans="1:18" ht="12.75" hidden="1" customHeight="1" x14ac:dyDescent="0.25">
      <c r="A327" s="79"/>
      <c r="B327" s="18"/>
      <c r="C327" s="19"/>
      <c r="D327" s="162"/>
      <c r="E327" s="166" t="s">
        <v>125</v>
      </c>
      <c r="F327" s="66" t="s">
        <v>123</v>
      </c>
      <c r="G327" s="9">
        <f t="shared" si="33"/>
        <v>7804</v>
      </c>
      <c r="H327" s="82">
        <f t="shared" si="33"/>
        <v>3919</v>
      </c>
      <c r="I327" s="9">
        <f t="shared" si="33"/>
        <v>0</v>
      </c>
      <c r="J327" s="9">
        <f t="shared" si="33"/>
        <v>0</v>
      </c>
      <c r="K327" s="9">
        <f t="shared" si="33"/>
        <v>0</v>
      </c>
      <c r="L327" s="9">
        <f t="shared" si="33"/>
        <v>0</v>
      </c>
      <c r="M327" s="9">
        <f t="shared" si="33"/>
        <v>0</v>
      </c>
      <c r="N327" s="30">
        <f t="shared" si="34"/>
        <v>11723</v>
      </c>
      <c r="O327" s="29"/>
      <c r="P327" s="78"/>
      <c r="Q327" s="78"/>
      <c r="R327" s="77"/>
    </row>
    <row r="328" spans="1:18" ht="12.75" hidden="1" customHeight="1" x14ac:dyDescent="0.25">
      <c r="A328" s="79"/>
      <c r="B328" s="18"/>
      <c r="C328" s="19"/>
      <c r="D328" s="162"/>
      <c r="E328" s="166"/>
      <c r="F328" s="66" t="s">
        <v>124</v>
      </c>
      <c r="G328" s="9" t="e">
        <f t="shared" si="33"/>
        <v>#VALUE!</v>
      </c>
      <c r="H328" s="82">
        <f t="shared" si="33"/>
        <v>28135.599999999999</v>
      </c>
      <c r="I328" s="9">
        <f t="shared" si="33"/>
        <v>103011.9</v>
      </c>
      <c r="J328" s="9">
        <f t="shared" si="33"/>
        <v>105768</v>
      </c>
      <c r="K328" s="9">
        <f t="shared" si="33"/>
        <v>107342.40000000001</v>
      </c>
      <c r="L328" s="9">
        <f t="shared" si="33"/>
        <v>61263.000000000007</v>
      </c>
      <c r="M328" s="9">
        <f t="shared" si="33"/>
        <v>61263.000000000007</v>
      </c>
      <c r="N328" s="30" t="e">
        <f t="shared" si="34"/>
        <v>#VALUE!</v>
      </c>
      <c r="O328" s="29"/>
      <c r="P328" s="78"/>
      <c r="Q328" s="78"/>
      <c r="R328" s="77"/>
    </row>
    <row r="329" spans="1:18" ht="12.75" hidden="1" customHeight="1" x14ac:dyDescent="0.25">
      <c r="A329" s="79"/>
      <c r="B329" s="18"/>
      <c r="C329" s="19"/>
      <c r="D329" s="162"/>
      <c r="E329" s="166" t="s">
        <v>126</v>
      </c>
      <c r="F329" s="66" t="s">
        <v>123</v>
      </c>
      <c r="G329" s="9">
        <f t="shared" si="33"/>
        <v>35493192.129519992</v>
      </c>
      <c r="H329" s="82">
        <f t="shared" si="33"/>
        <v>36127291.069249988</v>
      </c>
      <c r="I329" s="9">
        <f t="shared" si="33"/>
        <v>36270295.747000009</v>
      </c>
      <c r="J329" s="9">
        <f t="shared" si="33"/>
        <v>35865823.93999999</v>
      </c>
      <c r="K329" s="9">
        <f t="shared" si="33"/>
        <v>34779930.340000004</v>
      </c>
      <c r="L329" s="9">
        <f t="shared" si="33"/>
        <v>33924830.580000006</v>
      </c>
      <c r="M329" s="9">
        <f t="shared" si="33"/>
        <v>32814435.800000004</v>
      </c>
      <c r="N329" s="30">
        <f t="shared" si="34"/>
        <v>245275799.60577002</v>
      </c>
      <c r="O329" s="29"/>
      <c r="P329" s="78"/>
      <c r="Q329" s="78"/>
      <c r="R329" s="77"/>
    </row>
    <row r="330" spans="1:18" ht="12.75" hidden="1" customHeight="1" x14ac:dyDescent="0.25">
      <c r="A330" s="79"/>
      <c r="B330" s="18"/>
      <c r="C330" s="19"/>
      <c r="D330" s="162"/>
      <c r="E330" s="166"/>
      <c r="F330" s="66" t="s">
        <v>124</v>
      </c>
      <c r="G330" s="9">
        <f t="shared" si="33"/>
        <v>3662650.9000000008</v>
      </c>
      <c r="H330" s="82">
        <f t="shared" si="33"/>
        <v>4706754.9050000003</v>
      </c>
      <c r="I330" s="9">
        <f t="shared" si="33"/>
        <v>5962369.4999999991</v>
      </c>
      <c r="J330" s="9">
        <f t="shared" si="33"/>
        <v>4363121.5</v>
      </c>
      <c r="K330" s="9">
        <f t="shared" si="33"/>
        <v>3604548.1999999997</v>
      </c>
      <c r="L330" s="9">
        <f t="shared" si="33"/>
        <v>930533.8</v>
      </c>
      <c r="M330" s="9">
        <f t="shared" si="33"/>
        <v>0</v>
      </c>
      <c r="N330" s="30">
        <f t="shared" si="34"/>
        <v>23229978.805</v>
      </c>
      <c r="O330" s="29"/>
      <c r="P330" s="78"/>
      <c r="Q330" s="78"/>
      <c r="R330" s="77"/>
    </row>
    <row r="331" spans="1:18" ht="12.75" hidden="1" customHeight="1" x14ac:dyDescent="0.25">
      <c r="A331" s="79"/>
      <c r="B331" s="18"/>
      <c r="C331" s="19"/>
      <c r="D331" s="162"/>
      <c r="E331" s="167" t="s">
        <v>128</v>
      </c>
      <c r="F331" s="168"/>
      <c r="G331" s="9">
        <f t="shared" si="33"/>
        <v>235849</v>
      </c>
      <c r="H331" s="82">
        <f t="shared" si="33"/>
        <v>112866.90000000001</v>
      </c>
      <c r="I331" s="9">
        <f t="shared" si="33"/>
        <v>130345.93519</v>
      </c>
      <c r="J331" s="9">
        <f t="shared" si="33"/>
        <v>56905.8</v>
      </c>
      <c r="K331" s="9">
        <f t="shared" si="33"/>
        <v>25557.1</v>
      </c>
      <c r="L331" s="9">
        <f t="shared" si="33"/>
        <v>66886.899999999994</v>
      </c>
      <c r="M331" s="9">
        <f t="shared" si="33"/>
        <v>57072</v>
      </c>
      <c r="N331" s="30">
        <f t="shared" si="34"/>
        <v>685483.63519000006</v>
      </c>
      <c r="O331" s="29"/>
      <c r="P331" s="78"/>
      <c r="Q331" s="78"/>
      <c r="R331" s="77"/>
    </row>
    <row r="332" spans="1:18" ht="12.75" hidden="1" customHeight="1" x14ac:dyDescent="0.25">
      <c r="A332" s="79"/>
      <c r="B332" s="18"/>
      <c r="C332" s="19"/>
      <c r="D332" s="158" t="s">
        <v>129</v>
      </c>
      <c r="E332" s="166" t="s">
        <v>122</v>
      </c>
      <c r="F332" s="66" t="s">
        <v>123</v>
      </c>
      <c r="G332" s="9">
        <f t="shared" si="33"/>
        <v>7804</v>
      </c>
      <c r="H332" s="82">
        <f t="shared" si="33"/>
        <v>3919</v>
      </c>
      <c r="I332" s="9">
        <f t="shared" si="33"/>
        <v>0</v>
      </c>
      <c r="J332" s="9">
        <f t="shared" si="33"/>
        <v>0</v>
      </c>
      <c r="K332" s="9">
        <f t="shared" si="33"/>
        <v>0</v>
      </c>
      <c r="L332" s="9">
        <f t="shared" si="33"/>
        <v>0</v>
      </c>
      <c r="M332" s="9">
        <f t="shared" si="33"/>
        <v>0</v>
      </c>
      <c r="N332" s="30">
        <f t="shared" si="34"/>
        <v>11723</v>
      </c>
      <c r="O332" s="29"/>
      <c r="P332" s="78"/>
      <c r="Q332" s="78"/>
      <c r="R332" s="77"/>
    </row>
    <row r="333" spans="1:18" ht="12.75" hidden="1" customHeight="1" x14ac:dyDescent="0.25">
      <c r="A333" s="79"/>
      <c r="B333" s="18"/>
      <c r="C333" s="19"/>
      <c r="D333" s="158"/>
      <c r="E333" s="166"/>
      <c r="F333" s="66" t="s">
        <v>124</v>
      </c>
      <c r="G333" s="9" t="e">
        <f t="shared" ref="G333:M342" si="35">G196+G241+G296+G328</f>
        <v>#VALUE!</v>
      </c>
      <c r="H333" s="82">
        <f t="shared" si="35"/>
        <v>28135.599999999999</v>
      </c>
      <c r="I333" s="9">
        <f t="shared" si="35"/>
        <v>103011.9</v>
      </c>
      <c r="J333" s="9">
        <f t="shared" si="35"/>
        <v>105768</v>
      </c>
      <c r="K333" s="9">
        <f t="shared" si="35"/>
        <v>107342.40000000001</v>
      </c>
      <c r="L333" s="9">
        <f t="shared" si="35"/>
        <v>61263.000000000007</v>
      </c>
      <c r="M333" s="9">
        <f t="shared" si="35"/>
        <v>61263.000000000007</v>
      </c>
      <c r="N333" s="30" t="e">
        <f t="shared" si="34"/>
        <v>#VALUE!</v>
      </c>
      <c r="O333" s="29"/>
      <c r="P333" s="78"/>
      <c r="Q333" s="78"/>
      <c r="R333" s="77"/>
    </row>
    <row r="334" spans="1:18" ht="12.75" hidden="1" customHeight="1" x14ac:dyDescent="0.25">
      <c r="A334" s="79"/>
      <c r="B334" s="18"/>
      <c r="C334" s="19"/>
      <c r="D334" s="158"/>
      <c r="E334" s="166" t="s">
        <v>125</v>
      </c>
      <c r="F334" s="66" t="s">
        <v>123</v>
      </c>
      <c r="G334" s="9">
        <f t="shared" si="35"/>
        <v>35495932.129519992</v>
      </c>
      <c r="H334" s="82">
        <f t="shared" si="35"/>
        <v>36127291.069249988</v>
      </c>
      <c r="I334" s="9">
        <f t="shared" si="35"/>
        <v>36270295.747000009</v>
      </c>
      <c r="J334" s="9">
        <f t="shared" si="35"/>
        <v>35865823.93999999</v>
      </c>
      <c r="K334" s="9">
        <f t="shared" si="35"/>
        <v>34779930.340000004</v>
      </c>
      <c r="L334" s="9">
        <f t="shared" si="35"/>
        <v>33924830.580000006</v>
      </c>
      <c r="M334" s="9">
        <f t="shared" si="35"/>
        <v>32814435.800000004</v>
      </c>
      <c r="N334" s="30">
        <f t="shared" si="34"/>
        <v>245278539.60577002</v>
      </c>
      <c r="O334" s="29"/>
      <c r="P334" s="78"/>
      <c r="Q334" s="78"/>
      <c r="R334" s="77"/>
    </row>
    <row r="335" spans="1:18" ht="12.75" hidden="1" customHeight="1" x14ac:dyDescent="0.25">
      <c r="A335" s="79"/>
      <c r="B335" s="18"/>
      <c r="C335" s="19"/>
      <c r="D335" s="158"/>
      <c r="E335" s="166"/>
      <c r="F335" s="66" t="s">
        <v>124</v>
      </c>
      <c r="G335" s="9">
        <f t="shared" si="35"/>
        <v>3692660.0000000009</v>
      </c>
      <c r="H335" s="82">
        <f t="shared" si="35"/>
        <v>4715986.9050000003</v>
      </c>
      <c r="I335" s="9">
        <f t="shared" si="35"/>
        <v>5978189.4999999991</v>
      </c>
      <c r="J335" s="9">
        <f t="shared" si="35"/>
        <v>4363121.5</v>
      </c>
      <c r="K335" s="9">
        <f t="shared" si="35"/>
        <v>3604548.1999999997</v>
      </c>
      <c r="L335" s="9">
        <f t="shared" si="35"/>
        <v>930533.8</v>
      </c>
      <c r="M335" s="9">
        <f t="shared" si="35"/>
        <v>0</v>
      </c>
      <c r="N335" s="30">
        <f t="shared" si="34"/>
        <v>23285039.905000001</v>
      </c>
      <c r="O335" s="29"/>
      <c r="P335" s="78"/>
      <c r="Q335" s="78"/>
      <c r="R335" s="77"/>
    </row>
    <row r="336" spans="1:18" ht="12.75" hidden="1" customHeight="1" x14ac:dyDescent="0.25">
      <c r="A336" s="79"/>
      <c r="B336" s="18"/>
      <c r="C336" s="19"/>
      <c r="D336" s="158"/>
      <c r="E336" s="166" t="s">
        <v>126</v>
      </c>
      <c r="F336" s="66" t="s">
        <v>123</v>
      </c>
      <c r="G336" s="9">
        <f t="shared" si="35"/>
        <v>236619</v>
      </c>
      <c r="H336" s="82">
        <f t="shared" si="35"/>
        <v>113158.3</v>
      </c>
      <c r="I336" s="9">
        <f t="shared" si="35"/>
        <v>130855.93519</v>
      </c>
      <c r="J336" s="9">
        <f t="shared" si="35"/>
        <v>56905.8</v>
      </c>
      <c r="K336" s="9">
        <f t="shared" si="35"/>
        <v>25557.1</v>
      </c>
      <c r="L336" s="9">
        <f t="shared" si="35"/>
        <v>67656.899999999994</v>
      </c>
      <c r="M336" s="9">
        <f t="shared" si="35"/>
        <v>57842</v>
      </c>
      <c r="N336" s="30">
        <f t="shared" si="34"/>
        <v>688595.03518999997</v>
      </c>
      <c r="O336" s="29"/>
      <c r="P336" s="78"/>
      <c r="Q336" s="78"/>
      <c r="R336" s="77"/>
    </row>
    <row r="337" spans="1:18" ht="12.75" hidden="1" customHeight="1" x14ac:dyDescent="0.25">
      <c r="A337" s="79"/>
      <c r="B337" s="18"/>
      <c r="C337" s="19"/>
      <c r="D337" s="158"/>
      <c r="E337" s="166"/>
      <c r="F337" s="66" t="s">
        <v>124</v>
      </c>
      <c r="G337" s="9">
        <f t="shared" si="35"/>
        <v>7804</v>
      </c>
      <c r="H337" s="82">
        <f t="shared" si="35"/>
        <v>3919</v>
      </c>
      <c r="I337" s="9">
        <f t="shared" si="35"/>
        <v>0</v>
      </c>
      <c r="J337" s="9">
        <f t="shared" si="35"/>
        <v>0</v>
      </c>
      <c r="K337" s="9">
        <f t="shared" si="35"/>
        <v>0</v>
      </c>
      <c r="L337" s="9">
        <f t="shared" si="35"/>
        <v>0</v>
      </c>
      <c r="M337" s="9">
        <f t="shared" si="35"/>
        <v>0</v>
      </c>
      <c r="N337" s="30">
        <f t="shared" si="34"/>
        <v>11723</v>
      </c>
      <c r="O337" s="29"/>
      <c r="P337" s="78"/>
      <c r="Q337" s="78"/>
      <c r="R337" s="77"/>
    </row>
    <row r="338" spans="1:18" ht="12.75" hidden="1" customHeight="1" x14ac:dyDescent="0.25">
      <c r="A338" s="79"/>
      <c r="B338" s="18"/>
      <c r="C338" s="19"/>
      <c r="D338" s="158"/>
      <c r="E338" s="167" t="s">
        <v>128</v>
      </c>
      <c r="F338" s="168"/>
      <c r="G338" s="9" t="e">
        <f t="shared" si="35"/>
        <v>#VALUE!</v>
      </c>
      <c r="H338" s="82">
        <f t="shared" si="35"/>
        <v>28135.599999999999</v>
      </c>
      <c r="I338" s="9">
        <f t="shared" si="35"/>
        <v>103011.9</v>
      </c>
      <c r="J338" s="9">
        <f t="shared" si="35"/>
        <v>105768</v>
      </c>
      <c r="K338" s="9">
        <f t="shared" si="35"/>
        <v>107342.40000000001</v>
      </c>
      <c r="L338" s="9">
        <f t="shared" si="35"/>
        <v>61263.000000000007</v>
      </c>
      <c r="M338" s="9">
        <f t="shared" si="35"/>
        <v>61263.000000000007</v>
      </c>
      <c r="N338" s="30" t="e">
        <f t="shared" si="34"/>
        <v>#VALUE!</v>
      </c>
      <c r="O338" s="29"/>
      <c r="P338" s="78"/>
      <c r="Q338" s="78"/>
      <c r="R338" s="77"/>
    </row>
    <row r="339" spans="1:18" ht="12.75" hidden="1" customHeight="1" x14ac:dyDescent="0.25">
      <c r="A339" s="79"/>
      <c r="B339" s="18"/>
      <c r="C339" s="19"/>
      <c r="D339" s="158" t="s">
        <v>131</v>
      </c>
      <c r="E339" s="65" t="s">
        <v>122</v>
      </c>
      <c r="F339" s="66" t="s">
        <v>123</v>
      </c>
      <c r="G339" s="9">
        <f t="shared" si="35"/>
        <v>35607004.629519992</v>
      </c>
      <c r="H339" s="82">
        <f t="shared" si="35"/>
        <v>36246071.069249988</v>
      </c>
      <c r="I339" s="9">
        <f t="shared" si="35"/>
        <v>36350535.747000009</v>
      </c>
      <c r="J339" s="9">
        <f t="shared" si="35"/>
        <v>35944963.93999999</v>
      </c>
      <c r="K339" s="9">
        <f t="shared" si="35"/>
        <v>34862810.340000004</v>
      </c>
      <c r="L339" s="9">
        <f t="shared" si="35"/>
        <v>33986830.580000006</v>
      </c>
      <c r="M339" s="9">
        <f t="shared" si="35"/>
        <v>32876435.800000004</v>
      </c>
      <c r="N339" s="30">
        <f t="shared" si="34"/>
        <v>245874652.10577002</v>
      </c>
      <c r="O339" s="29"/>
      <c r="P339" s="78"/>
      <c r="Q339" s="78"/>
      <c r="R339" s="77"/>
    </row>
    <row r="340" spans="1:18" ht="12.75" hidden="1" customHeight="1" x14ac:dyDescent="0.25">
      <c r="A340" s="79"/>
      <c r="B340" s="18"/>
      <c r="C340" s="19"/>
      <c r="D340" s="158"/>
      <c r="E340" s="65" t="s">
        <v>125</v>
      </c>
      <c r="F340" s="66" t="s">
        <v>123</v>
      </c>
      <c r="G340" s="9">
        <f t="shared" si="35"/>
        <v>3692660.0000000009</v>
      </c>
      <c r="H340" s="82">
        <f t="shared" si="35"/>
        <v>4777606.9050000003</v>
      </c>
      <c r="I340" s="9">
        <f t="shared" si="35"/>
        <v>6010949.4999999991</v>
      </c>
      <c r="J340" s="9">
        <f t="shared" si="35"/>
        <v>4391981.5</v>
      </c>
      <c r="K340" s="9">
        <f t="shared" si="35"/>
        <v>3646668.1999999997</v>
      </c>
      <c r="L340" s="9">
        <f t="shared" si="35"/>
        <v>930533.8</v>
      </c>
      <c r="M340" s="9">
        <f t="shared" si="35"/>
        <v>0</v>
      </c>
      <c r="N340" s="30">
        <f t="shared" si="34"/>
        <v>23450399.905000001</v>
      </c>
      <c r="O340" s="29"/>
      <c r="P340" s="78"/>
      <c r="Q340" s="78"/>
      <c r="R340" s="77"/>
    </row>
    <row r="341" spans="1:18" ht="12.75" hidden="1" customHeight="1" x14ac:dyDescent="0.25">
      <c r="A341" s="79"/>
      <c r="B341" s="18"/>
      <c r="C341" s="19"/>
      <c r="D341" s="158"/>
      <c r="E341" s="65" t="s">
        <v>126</v>
      </c>
      <c r="F341" s="66" t="s">
        <v>123</v>
      </c>
      <c r="G341" s="9">
        <f t="shared" si="35"/>
        <v>269675.3</v>
      </c>
      <c r="H341" s="82">
        <f t="shared" si="35"/>
        <v>118655</v>
      </c>
      <c r="I341" s="9">
        <f t="shared" si="35"/>
        <v>147035.93518999999</v>
      </c>
      <c r="J341" s="9">
        <f t="shared" si="35"/>
        <v>57375.600000000006</v>
      </c>
      <c r="K341" s="9">
        <f t="shared" si="35"/>
        <v>26027.1</v>
      </c>
      <c r="L341" s="9">
        <f t="shared" si="35"/>
        <v>74551.399999999994</v>
      </c>
      <c r="M341" s="9">
        <f t="shared" si="35"/>
        <v>64736.5</v>
      </c>
      <c r="N341" s="30">
        <f t="shared" si="34"/>
        <v>758056.8351899999</v>
      </c>
      <c r="O341" s="29"/>
      <c r="P341" s="78"/>
      <c r="Q341" s="78"/>
      <c r="R341" s="77"/>
    </row>
    <row r="342" spans="1:18" ht="12.75" hidden="1" customHeight="1" x14ac:dyDescent="0.25">
      <c r="A342" s="79"/>
      <c r="B342" s="18"/>
      <c r="C342" s="19"/>
      <c r="D342" s="158"/>
      <c r="E342" s="167" t="s">
        <v>128</v>
      </c>
      <c r="F342" s="168"/>
      <c r="G342" s="9">
        <f t="shared" si="35"/>
        <v>8434</v>
      </c>
      <c r="H342" s="82">
        <f t="shared" si="35"/>
        <v>4545</v>
      </c>
      <c r="I342" s="9">
        <f t="shared" si="35"/>
        <v>0</v>
      </c>
      <c r="J342" s="9">
        <f t="shared" si="35"/>
        <v>0</v>
      </c>
      <c r="K342" s="9">
        <f t="shared" si="35"/>
        <v>0</v>
      </c>
      <c r="L342" s="9">
        <f t="shared" si="35"/>
        <v>0</v>
      </c>
      <c r="M342" s="9">
        <f t="shared" si="35"/>
        <v>0</v>
      </c>
      <c r="N342" s="30">
        <f t="shared" si="34"/>
        <v>12979</v>
      </c>
      <c r="O342" s="29"/>
      <c r="P342" s="78"/>
      <c r="Q342" s="78"/>
      <c r="R342" s="77"/>
    </row>
    <row r="343" spans="1:18" ht="12.75" hidden="1" customHeight="1" x14ac:dyDescent="0.25">
      <c r="A343" s="79"/>
      <c r="B343" s="18"/>
      <c r="C343" s="19"/>
      <c r="D343" s="158" t="s">
        <v>132</v>
      </c>
      <c r="E343" s="166" t="s">
        <v>122</v>
      </c>
      <c r="F343" s="66" t="s">
        <v>123</v>
      </c>
      <c r="G343" s="9" t="e">
        <f t="shared" ref="G343:M344" si="36">G206+G251+G306+G338</f>
        <v>#VALUE!</v>
      </c>
      <c r="H343" s="82">
        <f t="shared" si="36"/>
        <v>28135.599999999999</v>
      </c>
      <c r="I343" s="9">
        <f t="shared" si="36"/>
        <v>103011.9</v>
      </c>
      <c r="J343" s="9">
        <f t="shared" si="36"/>
        <v>105768</v>
      </c>
      <c r="K343" s="9">
        <f t="shared" si="36"/>
        <v>107342.40000000001</v>
      </c>
      <c r="L343" s="9">
        <f t="shared" si="36"/>
        <v>61263.000000000007</v>
      </c>
      <c r="M343" s="9">
        <f t="shared" si="36"/>
        <v>61263.000000000007</v>
      </c>
      <c r="N343" s="30" t="e">
        <f t="shared" si="34"/>
        <v>#VALUE!</v>
      </c>
      <c r="O343" s="29"/>
      <c r="P343" s="78"/>
      <c r="Q343" s="78"/>
      <c r="R343" s="77"/>
    </row>
    <row r="344" spans="1:18" ht="12.75" hidden="1" customHeight="1" x14ac:dyDescent="0.25">
      <c r="A344" s="79"/>
      <c r="B344" s="18"/>
      <c r="C344" s="19"/>
      <c r="D344" s="158"/>
      <c r="E344" s="166"/>
      <c r="F344" s="66" t="s">
        <v>130</v>
      </c>
      <c r="G344" s="9">
        <f t="shared" si="36"/>
        <v>35607154.629519992</v>
      </c>
      <c r="H344" s="82">
        <f t="shared" si="36"/>
        <v>36246071.069249988</v>
      </c>
      <c r="I344" s="9">
        <f t="shared" si="36"/>
        <v>36355955.747000009</v>
      </c>
      <c r="J344" s="9">
        <f t="shared" si="36"/>
        <v>35950653.93999999</v>
      </c>
      <c r="K344" s="9">
        <f t="shared" si="36"/>
        <v>34867630.340000004</v>
      </c>
      <c r="L344" s="9">
        <f t="shared" si="36"/>
        <v>33993000.580000006</v>
      </c>
      <c r="M344" s="9">
        <f t="shared" si="36"/>
        <v>32876585.800000004</v>
      </c>
      <c r="N344" s="30">
        <f t="shared" si="34"/>
        <v>245897052.10577002</v>
      </c>
      <c r="O344" s="29"/>
      <c r="P344" s="78"/>
      <c r="Q344" s="78"/>
      <c r="R344" s="77"/>
    </row>
    <row r="345" spans="1:18" ht="12.75" hidden="1" customHeight="1" x14ac:dyDescent="0.25">
      <c r="A345" s="79"/>
      <c r="B345" s="18"/>
      <c r="C345" s="19"/>
      <c r="D345" s="158"/>
      <c r="E345" s="166" t="s">
        <v>125</v>
      </c>
      <c r="F345" s="66" t="s">
        <v>123</v>
      </c>
      <c r="G345" s="9">
        <f t="shared" ref="G345:M352" si="37">G208+G253+G308+G340</f>
        <v>3726140.8000000007</v>
      </c>
      <c r="H345" s="82">
        <f t="shared" si="37"/>
        <v>4833479.5049999999</v>
      </c>
      <c r="I345" s="9">
        <f t="shared" si="37"/>
        <v>6080380.0999999987</v>
      </c>
      <c r="J345" s="9">
        <f t="shared" si="37"/>
        <v>4457009.5</v>
      </c>
      <c r="K345" s="9">
        <f t="shared" si="37"/>
        <v>3711791.8</v>
      </c>
      <c r="L345" s="9">
        <f t="shared" si="37"/>
        <v>961974.8</v>
      </c>
      <c r="M345" s="9">
        <f t="shared" si="37"/>
        <v>31441</v>
      </c>
      <c r="N345" s="30">
        <f t="shared" si="34"/>
        <v>23802217.504999999</v>
      </c>
      <c r="O345" s="29"/>
      <c r="P345" s="78"/>
      <c r="Q345" s="78"/>
      <c r="R345" s="77"/>
    </row>
    <row r="346" spans="1:18" ht="12.75" hidden="1" customHeight="1" x14ac:dyDescent="0.25">
      <c r="A346" s="79"/>
      <c r="B346" s="18"/>
      <c r="C346" s="19"/>
      <c r="D346" s="158"/>
      <c r="E346" s="166"/>
      <c r="F346" s="66" t="s">
        <v>130</v>
      </c>
      <c r="G346" s="9">
        <f t="shared" si="37"/>
        <v>272402.3</v>
      </c>
      <c r="H346" s="82">
        <f t="shared" si="37"/>
        <v>121232.7</v>
      </c>
      <c r="I346" s="9">
        <f t="shared" si="37"/>
        <v>149422.73518999998</v>
      </c>
      <c r="J346" s="9">
        <f t="shared" si="37"/>
        <v>59762.400000000009</v>
      </c>
      <c r="K346" s="9">
        <f t="shared" si="37"/>
        <v>28413.899999999998</v>
      </c>
      <c r="L346" s="9">
        <f t="shared" si="37"/>
        <v>74551.399999999994</v>
      </c>
      <c r="M346" s="9">
        <f t="shared" si="37"/>
        <v>64736.5</v>
      </c>
      <c r="N346" s="30">
        <f t="shared" si="34"/>
        <v>770521.93518999999</v>
      </c>
      <c r="O346" s="29"/>
      <c r="P346" s="78"/>
      <c r="Q346" s="78"/>
      <c r="R346" s="77"/>
    </row>
    <row r="347" spans="1:18" ht="12.75" hidden="1" customHeight="1" x14ac:dyDescent="0.25">
      <c r="A347" s="79"/>
      <c r="B347" s="18"/>
      <c r="C347" s="19"/>
      <c r="D347" s="158"/>
      <c r="E347" s="166" t="s">
        <v>126</v>
      </c>
      <c r="F347" s="66" t="s">
        <v>123</v>
      </c>
      <c r="G347" s="9">
        <f t="shared" si="37"/>
        <v>35683.15</v>
      </c>
      <c r="H347" s="82">
        <f t="shared" si="37"/>
        <v>4545</v>
      </c>
      <c r="I347" s="9">
        <f t="shared" si="37"/>
        <v>0</v>
      </c>
      <c r="J347" s="9">
        <f t="shared" si="37"/>
        <v>0</v>
      </c>
      <c r="K347" s="9">
        <f t="shared" si="37"/>
        <v>0</v>
      </c>
      <c r="L347" s="9">
        <f t="shared" si="37"/>
        <v>0</v>
      </c>
      <c r="M347" s="9">
        <f t="shared" si="37"/>
        <v>0</v>
      </c>
      <c r="N347" s="30">
        <f t="shared" si="34"/>
        <v>40228.15</v>
      </c>
      <c r="O347" s="29"/>
      <c r="P347" s="78"/>
      <c r="Q347" s="78"/>
      <c r="R347" s="77"/>
    </row>
    <row r="348" spans="1:18" ht="12.75" hidden="1" customHeight="1" x14ac:dyDescent="0.25">
      <c r="A348" s="79"/>
      <c r="B348" s="18"/>
      <c r="C348" s="19"/>
      <c r="D348" s="158"/>
      <c r="E348" s="166"/>
      <c r="F348" s="66" t="s">
        <v>130</v>
      </c>
      <c r="G348" s="9" t="e">
        <f t="shared" si="37"/>
        <v>#VALUE!</v>
      </c>
      <c r="H348" s="82">
        <f t="shared" si="37"/>
        <v>28135.599999999999</v>
      </c>
      <c r="I348" s="9">
        <f t="shared" si="37"/>
        <v>103011.9</v>
      </c>
      <c r="J348" s="9">
        <f t="shared" si="37"/>
        <v>105768</v>
      </c>
      <c r="K348" s="9">
        <f t="shared" si="37"/>
        <v>107342.40000000001</v>
      </c>
      <c r="L348" s="9">
        <f t="shared" si="37"/>
        <v>61263.000000000007</v>
      </c>
      <c r="M348" s="9">
        <f t="shared" si="37"/>
        <v>61263.000000000007</v>
      </c>
      <c r="N348" s="30" t="e">
        <f t="shared" si="34"/>
        <v>#VALUE!</v>
      </c>
      <c r="O348" s="29"/>
      <c r="P348" s="78"/>
      <c r="Q348" s="78"/>
      <c r="R348" s="77"/>
    </row>
    <row r="349" spans="1:18" ht="12.75" hidden="1" customHeight="1" x14ac:dyDescent="0.25">
      <c r="A349" s="79"/>
      <c r="B349" s="18"/>
      <c r="C349" s="19"/>
      <c r="D349" s="158"/>
      <c r="E349" s="167" t="s">
        <v>128</v>
      </c>
      <c r="F349" s="168"/>
      <c r="G349" s="9">
        <f t="shared" si="37"/>
        <v>35613024.629519992</v>
      </c>
      <c r="H349" s="82">
        <f t="shared" si="37"/>
        <v>36246071.069249988</v>
      </c>
      <c r="I349" s="9">
        <f t="shared" si="37"/>
        <v>36355955.747000009</v>
      </c>
      <c r="J349" s="9">
        <f t="shared" si="37"/>
        <v>35950653.93999999</v>
      </c>
      <c r="K349" s="9">
        <f t="shared" si="37"/>
        <v>34867630.340000004</v>
      </c>
      <c r="L349" s="9">
        <f t="shared" si="37"/>
        <v>33993000.580000006</v>
      </c>
      <c r="M349" s="9">
        <f t="shared" si="37"/>
        <v>32876585.800000004</v>
      </c>
      <c r="N349" s="30">
        <f t="shared" si="34"/>
        <v>245902922.10577002</v>
      </c>
      <c r="O349" s="29"/>
      <c r="P349" s="78"/>
      <c r="Q349" s="78"/>
      <c r="R349" s="77"/>
    </row>
    <row r="350" spans="1:18" ht="12.75" hidden="1" customHeight="1" x14ac:dyDescent="0.25">
      <c r="A350" s="79"/>
      <c r="B350" s="18"/>
      <c r="C350" s="19"/>
      <c r="D350" s="158" t="s">
        <v>133</v>
      </c>
      <c r="E350" s="65" t="s">
        <v>122</v>
      </c>
      <c r="F350" s="66" t="s">
        <v>123</v>
      </c>
      <c r="G350" s="9">
        <f t="shared" si="37"/>
        <v>39183088.129519999</v>
      </c>
      <c r="H350" s="82">
        <f t="shared" si="37"/>
        <v>40904397.974249989</v>
      </c>
      <c r="I350" s="9">
        <f t="shared" si="37"/>
        <v>42279100.147000007</v>
      </c>
      <c r="J350" s="9">
        <f t="shared" si="37"/>
        <v>40257805.43999999</v>
      </c>
      <c r="K350" s="9">
        <f t="shared" si="37"/>
        <v>38426598.539999999</v>
      </c>
      <c r="L350" s="9">
        <f t="shared" si="37"/>
        <v>34848564.380000003</v>
      </c>
      <c r="M350" s="9">
        <f t="shared" si="37"/>
        <v>32807635.800000004</v>
      </c>
      <c r="N350" s="30">
        <f t="shared" si="34"/>
        <v>268707190.41077</v>
      </c>
      <c r="O350" s="29"/>
      <c r="P350" s="78"/>
      <c r="Q350" s="78"/>
      <c r="R350" s="77"/>
    </row>
    <row r="351" spans="1:18" ht="12.75" hidden="1" customHeight="1" x14ac:dyDescent="0.25">
      <c r="A351" s="79"/>
      <c r="B351" s="18"/>
      <c r="C351" s="19"/>
      <c r="D351" s="158"/>
      <c r="E351" s="65" t="s">
        <v>125</v>
      </c>
      <c r="F351" s="66" t="s">
        <v>123</v>
      </c>
      <c r="G351" s="9">
        <f t="shared" si="37"/>
        <v>3932326.2000000007</v>
      </c>
      <c r="H351" s="82">
        <f t="shared" si="37"/>
        <v>4825409.9050000003</v>
      </c>
      <c r="I351" s="9">
        <f t="shared" si="37"/>
        <v>6109405.4351899996</v>
      </c>
      <c r="J351" s="9">
        <f t="shared" si="37"/>
        <v>4420497.1000000006</v>
      </c>
      <c r="K351" s="9">
        <f t="shared" si="37"/>
        <v>3630575.3</v>
      </c>
      <c r="L351" s="9">
        <f t="shared" si="37"/>
        <v>1005085.2000000001</v>
      </c>
      <c r="M351" s="9">
        <f t="shared" si="37"/>
        <v>64736.5</v>
      </c>
      <c r="N351" s="30">
        <f t="shared" si="34"/>
        <v>23988035.640190002</v>
      </c>
      <c r="O351" s="29"/>
      <c r="P351" s="78"/>
      <c r="Q351" s="78"/>
      <c r="R351" s="77"/>
    </row>
    <row r="352" spans="1:18" ht="12.75" hidden="1" customHeight="1" x14ac:dyDescent="0.25">
      <c r="A352" s="79"/>
      <c r="B352" s="18"/>
      <c r="C352" s="19"/>
      <c r="D352" s="158"/>
      <c r="E352" s="65" t="s">
        <v>126</v>
      </c>
      <c r="F352" s="66" t="s">
        <v>123</v>
      </c>
      <c r="G352" s="9">
        <f t="shared" si="37"/>
        <v>271282.15000000002</v>
      </c>
      <c r="H352" s="82">
        <f t="shared" si="37"/>
        <v>117411.90000000001</v>
      </c>
      <c r="I352" s="9">
        <f t="shared" si="37"/>
        <v>130245.93519</v>
      </c>
      <c r="J352" s="9">
        <f t="shared" si="37"/>
        <v>56905.8</v>
      </c>
      <c r="K352" s="9">
        <f t="shared" si="37"/>
        <v>25557.1</v>
      </c>
      <c r="L352" s="9">
        <f t="shared" si="37"/>
        <v>66636.899999999994</v>
      </c>
      <c r="M352" s="9">
        <f t="shared" si="37"/>
        <v>56822</v>
      </c>
      <c r="N352" s="30">
        <f t="shared" si="34"/>
        <v>724861.78519000008</v>
      </c>
      <c r="O352" s="29"/>
      <c r="P352" s="78"/>
      <c r="Q352" s="78"/>
      <c r="R352" s="77"/>
    </row>
    <row r="353" spans="1:18" ht="12.75" hidden="1" customHeight="1" x14ac:dyDescent="0.25">
      <c r="A353" s="79"/>
      <c r="B353" s="18"/>
      <c r="C353" s="19"/>
      <c r="D353" s="158"/>
      <c r="E353" s="167" t="s">
        <v>128</v>
      </c>
      <c r="F353" s="168"/>
      <c r="G353" s="9" t="e">
        <f t="shared" ref="G353:M353" si="38">G216+G261+G316+G348</f>
        <v>#VALUE!</v>
      </c>
      <c r="H353" s="82">
        <f t="shared" si="38"/>
        <v>35384.6</v>
      </c>
      <c r="I353" s="9">
        <f t="shared" si="38"/>
        <v>106341.9</v>
      </c>
      <c r="J353" s="9">
        <f t="shared" si="38"/>
        <v>109098</v>
      </c>
      <c r="K353" s="9">
        <f t="shared" si="38"/>
        <v>110672.40000000001</v>
      </c>
      <c r="L353" s="9">
        <f t="shared" si="38"/>
        <v>64593.000000000007</v>
      </c>
      <c r="M353" s="9">
        <f t="shared" si="38"/>
        <v>64593.000000000007</v>
      </c>
      <c r="N353" s="30" t="e">
        <f t="shared" si="34"/>
        <v>#VALUE!</v>
      </c>
      <c r="O353" s="29"/>
      <c r="P353" s="78"/>
      <c r="Q353" s="78"/>
      <c r="R353" s="77"/>
    </row>
    <row r="354" spans="1:18" ht="12.75" hidden="1" customHeight="1" x14ac:dyDescent="0.25">
      <c r="A354" s="79"/>
      <c r="B354" s="18"/>
      <c r="C354" s="19"/>
      <c r="D354" s="163" t="s">
        <v>134</v>
      </c>
      <c r="E354" s="159" t="s">
        <v>122</v>
      </c>
      <c r="F354" s="66" t="s">
        <v>123</v>
      </c>
      <c r="G354" s="9">
        <f t="shared" ref="G354:M363" si="39">G217+G262+G318+G349</f>
        <v>35613024.629519992</v>
      </c>
      <c r="H354" s="82">
        <f t="shared" si="39"/>
        <v>36249031.069249988</v>
      </c>
      <c r="I354" s="9">
        <f t="shared" si="39"/>
        <v>36367916.747000009</v>
      </c>
      <c r="J354" s="9">
        <f t="shared" si="39"/>
        <v>35950655.539999992</v>
      </c>
      <c r="K354" s="9">
        <f t="shared" si="39"/>
        <v>34867631.940000005</v>
      </c>
      <c r="L354" s="9">
        <f t="shared" si="39"/>
        <v>33993002.580000006</v>
      </c>
      <c r="M354" s="9">
        <f t="shared" si="39"/>
        <v>32876587.800000004</v>
      </c>
      <c r="N354" s="30">
        <f t="shared" si="34"/>
        <v>245917850.30577001</v>
      </c>
      <c r="O354" s="29"/>
      <c r="P354" s="78"/>
      <c r="Q354" s="78"/>
      <c r="R354" s="77"/>
    </row>
    <row r="355" spans="1:18" ht="12.75" hidden="1" customHeight="1" x14ac:dyDescent="0.25">
      <c r="A355" s="79"/>
      <c r="B355" s="18"/>
      <c r="C355" s="19"/>
      <c r="D355" s="164"/>
      <c r="E355" s="160"/>
      <c r="F355" s="66" t="s">
        <v>124</v>
      </c>
      <c r="G355" s="9">
        <f t="shared" si="39"/>
        <v>74640035.459039986</v>
      </c>
      <c r="H355" s="82">
        <f t="shared" si="39"/>
        <v>76975316.443499982</v>
      </c>
      <c r="I355" s="9">
        <f t="shared" si="39"/>
        <v>78477820.194000006</v>
      </c>
      <c r="J355" s="9">
        <f t="shared" si="39"/>
        <v>76058601.37999998</v>
      </c>
      <c r="K355" s="9">
        <f t="shared" si="39"/>
        <v>73141405.280000001</v>
      </c>
      <c r="L355" s="9">
        <f t="shared" si="39"/>
        <v>68735153.960000008</v>
      </c>
      <c r="M355" s="9">
        <f t="shared" si="39"/>
        <v>65583830.600000009</v>
      </c>
      <c r="N355" s="30">
        <f t="shared" si="34"/>
        <v>513612163.31654</v>
      </c>
      <c r="O355" s="29"/>
      <c r="P355" s="78"/>
      <c r="Q355" s="78"/>
      <c r="R355" s="77"/>
    </row>
    <row r="356" spans="1:18" ht="12.75" hidden="1" customHeight="1" x14ac:dyDescent="0.25">
      <c r="A356" s="79"/>
      <c r="B356" s="18"/>
      <c r="C356" s="19"/>
      <c r="D356" s="164"/>
      <c r="E356" s="161"/>
      <c r="F356" s="66" t="s">
        <v>130</v>
      </c>
      <c r="G356" s="9">
        <f t="shared" si="39"/>
        <v>7592250.1000000015</v>
      </c>
      <c r="H356" s="82">
        <f t="shared" si="39"/>
        <v>9529587.1099999994</v>
      </c>
      <c r="I356" s="9">
        <f t="shared" si="39"/>
        <v>12069388.135189999</v>
      </c>
      <c r="J356" s="9">
        <f t="shared" si="39"/>
        <v>8781231.8000000007</v>
      </c>
      <c r="K356" s="9">
        <f t="shared" si="39"/>
        <v>7232736.6999999993</v>
      </c>
      <c r="L356" s="9">
        <f t="shared" si="39"/>
        <v>1935619</v>
      </c>
      <c r="M356" s="9">
        <f t="shared" si="39"/>
        <v>64736.5</v>
      </c>
      <c r="N356" s="30">
        <f t="shared" si="34"/>
        <v>47205549.345190004</v>
      </c>
      <c r="O356" s="29"/>
      <c r="P356" s="78"/>
      <c r="Q356" s="78"/>
      <c r="R356" s="77"/>
    </row>
    <row r="357" spans="1:18" ht="12.75" hidden="1" customHeight="1" x14ac:dyDescent="0.25">
      <c r="A357" s="79"/>
      <c r="B357" s="18"/>
      <c r="C357" s="19"/>
      <c r="D357" s="164"/>
      <c r="E357" s="159" t="s">
        <v>125</v>
      </c>
      <c r="F357" s="66" t="s">
        <v>123</v>
      </c>
      <c r="G357" s="9">
        <f t="shared" si="39"/>
        <v>506881.15</v>
      </c>
      <c r="H357" s="82">
        <f t="shared" si="39"/>
        <v>230278.80000000002</v>
      </c>
      <c r="I357" s="9">
        <f t="shared" si="39"/>
        <v>260491.87038000001</v>
      </c>
      <c r="J357" s="9">
        <f t="shared" si="39"/>
        <v>113811.6</v>
      </c>
      <c r="K357" s="9">
        <f t="shared" si="39"/>
        <v>51114.2</v>
      </c>
      <c r="L357" s="9">
        <f t="shared" si="39"/>
        <v>133273.79999999999</v>
      </c>
      <c r="M357" s="9">
        <f t="shared" si="39"/>
        <v>113644</v>
      </c>
      <c r="N357" s="30">
        <f t="shared" si="34"/>
        <v>1409495.42038</v>
      </c>
      <c r="O357" s="29"/>
      <c r="P357" s="78"/>
      <c r="Q357" s="78"/>
      <c r="R357" s="77"/>
    </row>
    <row r="358" spans="1:18" ht="12.75" hidden="1" customHeight="1" x14ac:dyDescent="0.25">
      <c r="A358" s="79"/>
      <c r="B358" s="18"/>
      <c r="C358" s="19"/>
      <c r="D358" s="164"/>
      <c r="E358" s="160"/>
      <c r="F358" s="66" t="s">
        <v>124</v>
      </c>
      <c r="G358" s="9" t="e">
        <f t="shared" si="39"/>
        <v>#VALUE!</v>
      </c>
      <c r="H358" s="82">
        <f t="shared" si="39"/>
        <v>39303.599999999999</v>
      </c>
      <c r="I358" s="9">
        <f t="shared" si="39"/>
        <v>106431.9</v>
      </c>
      <c r="J358" s="9">
        <f t="shared" si="39"/>
        <v>109098</v>
      </c>
      <c r="K358" s="9">
        <f t="shared" si="39"/>
        <v>110672.40000000001</v>
      </c>
      <c r="L358" s="9">
        <f t="shared" si="39"/>
        <v>64693.000000000007</v>
      </c>
      <c r="M358" s="9">
        <f t="shared" si="39"/>
        <v>64693.000000000007</v>
      </c>
      <c r="N358" s="30" t="e">
        <f t="shared" si="34"/>
        <v>#VALUE!</v>
      </c>
      <c r="O358" s="29"/>
      <c r="P358" s="78"/>
      <c r="Q358" s="78"/>
      <c r="R358" s="77"/>
    </row>
    <row r="359" spans="1:18" ht="12.75" hidden="1" customHeight="1" x14ac:dyDescent="0.25">
      <c r="A359" s="79"/>
      <c r="B359" s="18"/>
      <c r="C359" s="19"/>
      <c r="D359" s="164"/>
      <c r="E359" s="161"/>
      <c r="F359" s="66" t="s">
        <v>130</v>
      </c>
      <c r="G359" s="9">
        <f t="shared" si="39"/>
        <v>35838055.629519992</v>
      </c>
      <c r="H359" s="82">
        <f t="shared" si="39"/>
        <v>36428317.969249986</v>
      </c>
      <c r="I359" s="9">
        <f t="shared" si="39"/>
        <v>36675259.547000006</v>
      </c>
      <c r="J359" s="9">
        <f t="shared" si="39"/>
        <v>36247019.93999999</v>
      </c>
      <c r="K359" s="9">
        <f t="shared" si="39"/>
        <v>35170015.140000008</v>
      </c>
      <c r="L359" s="9">
        <f t="shared" si="39"/>
        <v>34152705.980000004</v>
      </c>
      <c r="M359" s="9">
        <f t="shared" si="39"/>
        <v>33030271.200000003</v>
      </c>
      <c r="N359" s="30">
        <f t="shared" si="34"/>
        <v>247541645.40577</v>
      </c>
      <c r="O359" s="29"/>
      <c r="P359" s="78"/>
      <c r="Q359" s="78"/>
      <c r="R359" s="77"/>
    </row>
    <row r="360" spans="1:18" ht="12.75" hidden="1" customHeight="1" x14ac:dyDescent="0.25">
      <c r="A360" s="79"/>
      <c r="B360" s="18"/>
      <c r="C360" s="19"/>
      <c r="D360" s="164"/>
      <c r="E360" s="162" t="s">
        <v>126</v>
      </c>
      <c r="F360" s="66" t="s">
        <v>123</v>
      </c>
      <c r="G360" s="9">
        <f t="shared" si="39"/>
        <v>110097482.78855997</v>
      </c>
      <c r="H360" s="82">
        <f t="shared" si="39"/>
        <v>113108354.91274998</v>
      </c>
      <c r="I360" s="9">
        <f t="shared" si="39"/>
        <v>114709445.34100002</v>
      </c>
      <c r="J360" s="9">
        <f t="shared" si="39"/>
        <v>111888257.31999996</v>
      </c>
      <c r="K360" s="9">
        <f t="shared" si="39"/>
        <v>107898332.02000001</v>
      </c>
      <c r="L360" s="9">
        <f t="shared" si="39"/>
        <v>102623243.54000002</v>
      </c>
      <c r="M360" s="9">
        <f t="shared" si="39"/>
        <v>98361525.400000006</v>
      </c>
      <c r="N360" s="30">
        <f t="shared" si="34"/>
        <v>758686641.32230985</v>
      </c>
      <c r="O360" s="29"/>
      <c r="P360" s="78"/>
      <c r="Q360" s="78"/>
      <c r="R360" s="77"/>
    </row>
    <row r="361" spans="1:18" ht="12.75" hidden="1" customHeight="1" x14ac:dyDescent="0.25">
      <c r="A361" s="79"/>
      <c r="B361" s="18"/>
      <c r="C361" s="19"/>
      <c r="D361" s="164"/>
      <c r="E361" s="162"/>
      <c r="F361" s="66" t="s">
        <v>124</v>
      </c>
      <c r="G361" s="9">
        <f t="shared" si="39"/>
        <v>11252174.000000002</v>
      </c>
      <c r="H361" s="82">
        <f t="shared" si="39"/>
        <v>14233764.314999999</v>
      </c>
      <c r="I361" s="9">
        <f t="shared" si="39"/>
        <v>18029370.835189998</v>
      </c>
      <c r="J361" s="9">
        <f t="shared" si="39"/>
        <v>13141966.5</v>
      </c>
      <c r="K361" s="9">
        <f t="shared" si="39"/>
        <v>10834898.1</v>
      </c>
      <c r="L361" s="9">
        <f t="shared" si="39"/>
        <v>2866152.8</v>
      </c>
      <c r="M361" s="9">
        <f t="shared" si="39"/>
        <v>64736.5</v>
      </c>
      <c r="N361" s="30">
        <f t="shared" si="34"/>
        <v>70423063.050189987</v>
      </c>
      <c r="O361" s="29"/>
      <c r="P361" s="78"/>
      <c r="Q361" s="78"/>
      <c r="R361" s="77"/>
    </row>
    <row r="362" spans="1:18" ht="12.75" hidden="1" customHeight="1" x14ac:dyDescent="0.25">
      <c r="A362" s="79"/>
      <c r="B362" s="18"/>
      <c r="C362" s="19"/>
      <c r="D362" s="164"/>
      <c r="E362" s="162"/>
      <c r="F362" s="66" t="s">
        <v>130</v>
      </c>
      <c r="G362" s="9">
        <f t="shared" si="39"/>
        <v>742480.15</v>
      </c>
      <c r="H362" s="82">
        <f t="shared" si="39"/>
        <v>343145.7</v>
      </c>
      <c r="I362" s="9">
        <f t="shared" si="39"/>
        <v>390737.80557000003</v>
      </c>
      <c r="J362" s="9">
        <f t="shared" si="39"/>
        <v>170717.40000000002</v>
      </c>
      <c r="K362" s="9">
        <f t="shared" si="39"/>
        <v>76671.299999999988</v>
      </c>
      <c r="L362" s="9">
        <f t="shared" si="39"/>
        <v>199910.69999999998</v>
      </c>
      <c r="M362" s="9">
        <f t="shared" si="39"/>
        <v>170466</v>
      </c>
      <c r="N362" s="30">
        <f t="shared" si="34"/>
        <v>2094129.0555700003</v>
      </c>
      <c r="O362" s="29"/>
      <c r="P362" s="78"/>
      <c r="Q362" s="78"/>
      <c r="R362" s="77"/>
    </row>
    <row r="363" spans="1:18" ht="12.75" hidden="1" customHeight="1" x14ac:dyDescent="0.25">
      <c r="A363" s="79"/>
      <c r="B363" s="18"/>
      <c r="C363" s="19"/>
      <c r="D363" s="165"/>
      <c r="E363" s="158" t="s">
        <v>128</v>
      </c>
      <c r="F363" s="158"/>
      <c r="G363" s="9" t="e">
        <f t="shared" si="39"/>
        <v>#VALUE!</v>
      </c>
      <c r="H363" s="82">
        <f t="shared" si="39"/>
        <v>43222.6</v>
      </c>
      <c r="I363" s="9">
        <f t="shared" si="39"/>
        <v>106431.9</v>
      </c>
      <c r="J363" s="9">
        <f t="shared" si="39"/>
        <v>109098</v>
      </c>
      <c r="K363" s="9">
        <f t="shared" si="39"/>
        <v>110672.40000000001</v>
      </c>
      <c r="L363" s="9">
        <f t="shared" si="39"/>
        <v>64693.000000000007</v>
      </c>
      <c r="M363" s="9">
        <f t="shared" si="39"/>
        <v>64693.000000000007</v>
      </c>
      <c r="N363" s="30" t="e">
        <f t="shared" si="34"/>
        <v>#VALUE!</v>
      </c>
      <c r="O363" s="29"/>
      <c r="P363" s="78"/>
      <c r="Q363" s="78"/>
      <c r="R363" s="77"/>
    </row>
    <row r="364" spans="1:18" ht="12.75" hidden="1" customHeight="1" x14ac:dyDescent="0.25">
      <c r="A364" s="79"/>
      <c r="B364" s="18"/>
      <c r="C364" s="19"/>
      <c r="D364" s="20"/>
      <c r="E364" s="20"/>
      <c r="F364" s="20" t="s">
        <v>122</v>
      </c>
      <c r="G364" s="9" t="e">
        <f t="shared" ref="G364:M369" si="40">G227+G272+G328+G359</f>
        <v>#VALUE!</v>
      </c>
      <c r="H364" s="82">
        <f t="shared" si="40"/>
        <v>36456803.569249988</v>
      </c>
      <c r="I364" s="9">
        <f>I227+I272+I328+I359</f>
        <v>36778621.447000004</v>
      </c>
      <c r="J364" s="9">
        <f t="shared" si="40"/>
        <v>36353137.93999999</v>
      </c>
      <c r="K364" s="9">
        <f t="shared" si="40"/>
        <v>35277707.540000007</v>
      </c>
      <c r="L364" s="9">
        <f t="shared" si="40"/>
        <v>34214318.980000004</v>
      </c>
      <c r="M364" s="9">
        <f t="shared" si="40"/>
        <v>33091534.200000003</v>
      </c>
      <c r="N364" s="30" t="e">
        <f t="shared" si="34"/>
        <v>#VALUE!</v>
      </c>
      <c r="O364" s="36">
        <f>L364-L313</f>
        <v>327729.39999999851</v>
      </c>
      <c r="P364" s="78"/>
      <c r="Q364" s="78"/>
      <c r="R364" s="77"/>
    </row>
    <row r="365" spans="1:18" ht="12.75" hidden="1" customHeight="1" x14ac:dyDescent="0.25">
      <c r="A365" s="79"/>
      <c r="B365" s="18"/>
      <c r="C365" s="19"/>
      <c r="D365" s="20"/>
      <c r="E365" s="20"/>
      <c r="F365" s="20" t="s">
        <v>125</v>
      </c>
      <c r="G365" s="9">
        <f t="shared" si="40"/>
        <v>145590674.91807997</v>
      </c>
      <c r="H365" s="82">
        <f t="shared" si="40"/>
        <v>149235645.98199996</v>
      </c>
      <c r="I365" s="9">
        <f t="shared" si="40"/>
        <v>150979741.08800003</v>
      </c>
      <c r="J365" s="9">
        <f t="shared" si="40"/>
        <v>147754081.25999996</v>
      </c>
      <c r="K365" s="9">
        <f t="shared" si="40"/>
        <v>142678262.36000001</v>
      </c>
      <c r="L365" s="9">
        <f t="shared" si="40"/>
        <v>136548424.12000003</v>
      </c>
      <c r="M365" s="9">
        <f t="shared" si="40"/>
        <v>131175961.20000002</v>
      </c>
      <c r="N365" s="30">
        <f t="shared" si="34"/>
        <v>1003962790.9280801</v>
      </c>
      <c r="O365" s="29"/>
      <c r="P365" s="78"/>
      <c r="Q365" s="78"/>
      <c r="R365" s="77"/>
    </row>
    <row r="366" spans="1:18" ht="12.75" hidden="1" customHeight="1" x14ac:dyDescent="0.25">
      <c r="A366" s="79"/>
      <c r="B366" s="18"/>
      <c r="C366" s="19"/>
      <c r="D366" s="20"/>
      <c r="E366" s="20"/>
      <c r="F366" s="20" t="s">
        <v>135</v>
      </c>
      <c r="G366" s="9">
        <f t="shared" si="40"/>
        <v>14914824.900000002</v>
      </c>
      <c r="H366" s="82">
        <f t="shared" si="40"/>
        <v>18940519.219999999</v>
      </c>
      <c r="I366" s="9">
        <f t="shared" si="40"/>
        <v>23991740.335189998</v>
      </c>
      <c r="J366" s="9">
        <f t="shared" si="40"/>
        <v>17505088</v>
      </c>
      <c r="K366" s="9">
        <f t="shared" si="40"/>
        <v>14439446.299999999</v>
      </c>
      <c r="L366" s="9">
        <f t="shared" si="40"/>
        <v>3796686.5999999996</v>
      </c>
      <c r="M366" s="9">
        <f t="shared" si="40"/>
        <v>64736.5</v>
      </c>
      <c r="N366" s="30">
        <f t="shared" si="34"/>
        <v>93653041.855189994</v>
      </c>
      <c r="O366" s="29"/>
      <c r="P366" s="78"/>
      <c r="Q366" s="78"/>
      <c r="R366" s="77"/>
    </row>
    <row r="367" spans="1:18" ht="12.75" hidden="1" customHeight="1" x14ac:dyDescent="0.25">
      <c r="A367" s="79"/>
      <c r="B367" s="18"/>
      <c r="C367" s="19"/>
      <c r="D367" s="20"/>
      <c r="E367" s="20"/>
      <c r="F367" s="20" t="s">
        <v>127</v>
      </c>
      <c r="G367" s="9">
        <f t="shared" si="40"/>
        <v>978329.15</v>
      </c>
      <c r="H367" s="82">
        <f t="shared" si="40"/>
        <v>456012.60000000003</v>
      </c>
      <c r="I367" s="9">
        <f t="shared" si="40"/>
        <v>521083.74076000002</v>
      </c>
      <c r="J367" s="9">
        <f t="shared" si="40"/>
        <v>227623.2</v>
      </c>
      <c r="K367" s="9">
        <f t="shared" si="40"/>
        <v>102228.4</v>
      </c>
      <c r="L367" s="9">
        <f t="shared" si="40"/>
        <v>266797.59999999998</v>
      </c>
      <c r="M367" s="9">
        <f t="shared" si="40"/>
        <v>227538</v>
      </c>
      <c r="N367" s="30">
        <f t="shared" si="34"/>
        <v>2779612.6907600001</v>
      </c>
      <c r="O367" s="29"/>
      <c r="P367" s="78"/>
      <c r="Q367" s="78"/>
      <c r="R367" s="77"/>
    </row>
    <row r="368" spans="1:18" ht="12.75" hidden="1" customHeight="1" x14ac:dyDescent="0.25">
      <c r="A368" s="79"/>
      <c r="B368" s="18"/>
      <c r="C368" s="19"/>
      <c r="D368" s="20"/>
      <c r="E368" s="20"/>
      <c r="F368" s="20"/>
      <c r="G368" s="9" t="e">
        <f t="shared" si="40"/>
        <v>#VALUE!</v>
      </c>
      <c r="H368" s="82">
        <f t="shared" si="40"/>
        <v>47141.599999999999</v>
      </c>
      <c r="I368" s="9">
        <f t="shared" si="40"/>
        <v>106431.9</v>
      </c>
      <c r="J368" s="9">
        <f t="shared" si="40"/>
        <v>109098</v>
      </c>
      <c r="K368" s="9">
        <f t="shared" si="40"/>
        <v>110672.40000000001</v>
      </c>
      <c r="L368" s="9">
        <f t="shared" si="40"/>
        <v>98053.6</v>
      </c>
      <c r="M368" s="9">
        <f t="shared" si="40"/>
        <v>98053.6</v>
      </c>
      <c r="N368" s="30" t="e">
        <f t="shared" si="34"/>
        <v>#VALUE!</v>
      </c>
      <c r="O368" s="29"/>
      <c r="P368" s="78"/>
      <c r="Q368" s="78"/>
      <c r="R368" s="77"/>
    </row>
    <row r="369" spans="1:18" ht="12.75" hidden="1" customHeight="1" x14ac:dyDescent="0.25">
      <c r="A369" s="79"/>
      <c r="B369" s="18"/>
      <c r="C369" s="19"/>
      <c r="D369" s="20"/>
      <c r="E369" s="20"/>
      <c r="F369" s="20"/>
      <c r="G369" s="9" t="e">
        <f t="shared" si="40"/>
        <v>#VALUE!</v>
      </c>
      <c r="H369" s="82">
        <f t="shared" si="40"/>
        <v>36506940.969249986</v>
      </c>
      <c r="I369" s="9">
        <f t="shared" si="40"/>
        <v>36923903.547000006</v>
      </c>
      <c r="J369" s="9">
        <f t="shared" si="40"/>
        <v>36463055.739999987</v>
      </c>
      <c r="K369" s="9">
        <f t="shared" si="40"/>
        <v>35389199.940000005</v>
      </c>
      <c r="L369" s="9">
        <f t="shared" si="40"/>
        <v>34331057.080000006</v>
      </c>
      <c r="M369" s="9">
        <f t="shared" si="40"/>
        <v>33207922.300000004</v>
      </c>
      <c r="N369" s="28"/>
      <c r="O369" s="29"/>
      <c r="P369" s="78"/>
      <c r="Q369" s="78"/>
      <c r="R369" s="77"/>
    </row>
    <row r="370" spans="1:18" ht="12.75" hidden="1" customHeight="1" x14ac:dyDescent="0.25">
      <c r="A370" s="80"/>
      <c r="B370" s="72" t="s">
        <v>223</v>
      </c>
      <c r="C370" s="4"/>
      <c r="D370" s="70"/>
      <c r="E370" s="70"/>
      <c r="F370" s="70"/>
      <c r="G370" s="9">
        <v>0</v>
      </c>
      <c r="H370" s="82">
        <f>H181</f>
        <v>200</v>
      </c>
      <c r="I370" s="9">
        <f t="shared" ref="I370:M370" si="41">I181</f>
        <v>1</v>
      </c>
      <c r="J370" s="9">
        <f t="shared" si="41"/>
        <v>1.6</v>
      </c>
      <c r="K370" s="9">
        <f t="shared" si="41"/>
        <v>1.6</v>
      </c>
      <c r="L370" s="9">
        <f t="shared" si="41"/>
        <v>2</v>
      </c>
      <c r="M370" s="9">
        <f t="shared" si="41"/>
        <v>2</v>
      </c>
      <c r="N370" s="64"/>
      <c r="O370" s="60"/>
      <c r="P370" s="78"/>
      <c r="Q370" s="78"/>
      <c r="R370" s="77"/>
    </row>
    <row r="371" spans="1:18" ht="24.75" customHeight="1" x14ac:dyDescent="0.2">
      <c r="A371" s="177" t="s">
        <v>216</v>
      </c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31" t="s">
        <v>88</v>
      </c>
    </row>
    <row r="372" spans="1:18" ht="12.75" customHeight="1" x14ac:dyDescent="0.2">
      <c r="A372" s="178"/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</row>
    <row r="373" spans="1:18" ht="12.75" customHeight="1" x14ac:dyDescent="0.2">
      <c r="A373" s="178"/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</row>
    <row r="374" spans="1:18" ht="31.5" customHeight="1" x14ac:dyDescent="0.2">
      <c r="A374" s="178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</row>
    <row r="375" spans="1:18" ht="12.75" customHeight="1" x14ac:dyDescent="0.2">
      <c r="A375" s="178"/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178"/>
    </row>
    <row r="376" spans="1:18" ht="12.75" customHeight="1" x14ac:dyDescent="0.2">
      <c r="A376" s="178"/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  <c r="L376" s="178"/>
      <c r="M376" s="178"/>
      <c r="N376" s="178"/>
      <c r="O376" s="178"/>
    </row>
    <row r="377" spans="1:18" ht="12.75" customHeight="1" x14ac:dyDescent="0.2">
      <c r="A377" s="178"/>
      <c r="B377" s="178"/>
      <c r="C377" s="178"/>
      <c r="D377" s="178"/>
      <c r="E377" s="178"/>
      <c r="F377" s="178"/>
      <c r="G377" s="178"/>
      <c r="H377" s="178"/>
      <c r="I377" s="178"/>
      <c r="J377" s="178"/>
      <c r="K377" s="178"/>
      <c r="L377" s="178"/>
      <c r="M377" s="178"/>
      <c r="N377" s="178"/>
      <c r="O377" s="178"/>
    </row>
    <row r="378" spans="1:18" ht="12.75" customHeight="1" x14ac:dyDescent="0.2">
      <c r="A378" s="178"/>
      <c r="B378" s="178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</row>
    <row r="379" spans="1:18" ht="12.75" customHeight="1" x14ac:dyDescent="0.2">
      <c r="A379" s="178"/>
      <c r="B379" s="178"/>
      <c r="C379" s="178"/>
      <c r="D379" s="178"/>
      <c r="E379" s="178"/>
      <c r="F379" s="178"/>
      <c r="G379" s="178"/>
      <c r="H379" s="178"/>
      <c r="I379" s="178"/>
      <c r="J379" s="178"/>
      <c r="K379" s="178"/>
      <c r="L379" s="178"/>
      <c r="M379" s="178"/>
      <c r="N379" s="178"/>
      <c r="O379" s="178"/>
    </row>
    <row r="380" spans="1:18" ht="12.75" customHeight="1" x14ac:dyDescent="0.2">
      <c r="A380" s="178"/>
      <c r="B380" s="178"/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</row>
    <row r="381" spans="1:18" ht="12.75" customHeight="1" x14ac:dyDescent="0.2">
      <c r="A381" s="178"/>
      <c r="B381" s="178"/>
      <c r="C381" s="178"/>
      <c r="D381" s="178"/>
      <c r="E381" s="178"/>
      <c r="F381" s="178"/>
      <c r="G381" s="178"/>
      <c r="H381" s="178"/>
      <c r="I381" s="178"/>
      <c r="J381" s="178"/>
      <c r="K381" s="178"/>
      <c r="L381" s="178"/>
      <c r="M381" s="178"/>
      <c r="N381" s="178"/>
      <c r="O381" s="178"/>
    </row>
    <row r="382" spans="1:18" ht="12.75" customHeight="1" x14ac:dyDescent="0.2">
      <c r="A382" s="178"/>
      <c r="B382" s="178"/>
      <c r="C382" s="178"/>
      <c r="D382" s="178"/>
      <c r="E382" s="178"/>
      <c r="F382" s="178"/>
      <c r="G382" s="178"/>
      <c r="H382" s="178"/>
      <c r="I382" s="178"/>
      <c r="J382" s="178"/>
      <c r="K382" s="178"/>
      <c r="L382" s="178"/>
      <c r="M382" s="178"/>
      <c r="N382" s="178"/>
      <c r="O382" s="178"/>
    </row>
    <row r="383" spans="1:18" ht="408.75" customHeight="1" x14ac:dyDescent="0.2">
      <c r="A383" s="178"/>
      <c r="B383" s="178"/>
      <c r="C383" s="178"/>
      <c r="D383" s="178"/>
      <c r="E383" s="178"/>
      <c r="F383" s="178"/>
      <c r="G383" s="178"/>
      <c r="H383" s="178"/>
      <c r="I383" s="178"/>
      <c r="J383" s="178"/>
      <c r="K383" s="178"/>
      <c r="L383" s="178"/>
      <c r="M383" s="178"/>
      <c r="N383" s="178"/>
      <c r="O383" s="178"/>
    </row>
    <row r="387" spans="1:15" ht="15.75" x14ac:dyDescent="0.2">
      <c r="A387" s="176"/>
      <c r="B387" s="176"/>
      <c r="C387" s="176"/>
      <c r="D387" s="176"/>
      <c r="E387" s="176"/>
      <c r="F387" s="176"/>
      <c r="G387" s="176"/>
      <c r="H387" s="176"/>
      <c r="I387" s="176"/>
      <c r="J387" s="176"/>
      <c r="K387" s="176"/>
      <c r="L387" s="176"/>
      <c r="M387" s="176"/>
      <c r="N387" s="176"/>
      <c r="O387" s="176"/>
    </row>
  </sheetData>
  <sheetProtection formatCells="0" autoFilter="0"/>
  <autoFilter ref="A9:U323"/>
  <customSheetViews>
    <customSheetView guid="{B3A33B6C-9BCC-4FE8-B107-2E3384F26C45}" scale="70" showPageBreaks="1" fitToPage="1" printArea="1" showAutoFilter="1" hiddenRows="1" hiddenColumns="1" view="pageBreakPreview" topLeftCell="A12">
      <pane xSplit="6" ySplit="6" topLeftCell="G210" activePane="bottomRight" state="frozen"/>
      <selection pane="bottomRight" activeCell="C228" sqref="C22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1"/>
      <autoFilter ref="A16:AE268"/>
    </customSheetView>
    <customSheetView guid="{72153250-B1EB-403D-B5A9-8C27BB31089C}" scale="55" showPageBreaks="1" fitToPage="1" printArea="1" showAutoFilter="1" hiddenRows="1" hiddenColumns="1" view="pageBreakPreview" topLeftCell="A12">
      <pane xSplit="6" ySplit="6" topLeftCell="G241" activePane="bottomRight" state="frozen"/>
      <selection pane="bottomRight" activeCell="I248" sqref="I24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2"/>
      <autoFilter ref="A16:AE268"/>
    </customSheetView>
    <customSheetView guid="{775A62AC-AFCC-49E9-8344-B4555EA5A1F7}" scale="70" fitToPage="1" showAutoFilter="1" hiddenColumns="1">
      <pane xSplit="2" ySplit="7" topLeftCell="C869" activePane="bottomRight" state="frozen"/>
      <selection pane="bottomRight" activeCell="S375" sqref="S37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503"/>
    </customSheetView>
    <customSheetView guid="{BEB9E14A-E859-4B4A-9CE1-B3AD3F1D73D1}" scale="70" fitToPage="1" showAutoFilter="1" hiddenColumns="1">
      <pane xSplit="2" ySplit="7" topLeftCell="C326" activePane="bottomRight" state="frozen"/>
      <selection pane="bottomRight" activeCell="S348" sqref="S348"/>
      <pageMargins left="0.19685039370078741" right="0.19685039370078741" top="0.19685039370078741" bottom="0.19685039370078741" header="0" footer="0"/>
      <printOptions horizontalCentered="1"/>
      <pageSetup paperSize="9" scale="48" fitToHeight="0" orientation="landscape" r:id="rId4"/>
      <autoFilter ref="A8:AK1504"/>
    </customSheetView>
    <customSheetView guid="{A44072AE-9766-4B3A-BC71-00C511450946}" scale="70" showPageBreaks="1" fitToPage="1" printArea="1" showAutoFilter="1" hiddenColumns="1">
      <pane xSplit="2" ySplit="7" topLeftCell="C467" activePane="bottomRight" state="frozen"/>
      <selection pane="bottomRight" activeCell="H481" sqref="H48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479"/>
    </customSheetView>
    <customSheetView guid="{3286A53C-0615-444B-B55A-DAE8F927C48A}" scale="70" showPageBreaks="1" fitToPage="1" printArea="1" showAutoFilter="1" hiddenRows="1" hiddenColumns="1">
      <pane xSplit="2" ySplit="7" topLeftCell="C379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6"/>
      <autoFilter ref="A8:AK1479"/>
    </customSheetView>
    <customSheetView guid="{0E0215E5-F0B2-4B17-BE02-E752E00D9CAF}" scale="70" showPageBreaks="1" fitToPage="1" printArea="1" showAutoFilter="1" hiddenRows="1" hiddenColumns="1">
      <pane xSplit="2" ySplit="7" topLeftCell="C11" activePane="bottomRight" state="frozen"/>
      <selection pane="bottomRight" activeCell="J21" sqref="J2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7"/>
      <autoFilter ref="A8:AE1361"/>
    </customSheetView>
  </customSheetViews>
  <mergeCells count="238">
    <mergeCell ref="G7:M7"/>
    <mergeCell ref="A2:O4"/>
    <mergeCell ref="A29:A32"/>
    <mergeCell ref="R1:S1"/>
    <mergeCell ref="A6:A8"/>
    <mergeCell ref="B6:B8"/>
    <mergeCell ref="P6:Q8"/>
    <mergeCell ref="O24:O28"/>
    <mergeCell ref="B15:B16"/>
    <mergeCell ref="A39:O39"/>
    <mergeCell ref="A40:O40"/>
    <mergeCell ref="A41:O41"/>
    <mergeCell ref="G5:M5"/>
    <mergeCell ref="A10:O10"/>
    <mergeCell ref="N6:N8"/>
    <mergeCell ref="O6:O8"/>
    <mergeCell ref="A24:A27"/>
    <mergeCell ref="B11:B12"/>
    <mergeCell ref="A11:A17"/>
    <mergeCell ref="A19:A22"/>
    <mergeCell ref="B13:B14"/>
    <mergeCell ref="N11:N18"/>
    <mergeCell ref="N29:N33"/>
    <mergeCell ref="O29:O33"/>
    <mergeCell ref="A34:A38"/>
    <mergeCell ref="N34:N38"/>
    <mergeCell ref="O34:O38"/>
    <mergeCell ref="O11:O18"/>
    <mergeCell ref="N19:N23"/>
    <mergeCell ref="O19:O23"/>
    <mergeCell ref="N24:N28"/>
    <mergeCell ref="C7:F7"/>
    <mergeCell ref="C6:M6"/>
    <mergeCell ref="A88:O88"/>
    <mergeCell ref="A87:O87"/>
    <mergeCell ref="A185:O185"/>
    <mergeCell ref="G191:M191"/>
    <mergeCell ref="A201:O201"/>
    <mergeCell ref="A183:O183"/>
    <mergeCell ref="A184:O184"/>
    <mergeCell ref="A63:O63"/>
    <mergeCell ref="B67:B68"/>
    <mergeCell ref="B64:B65"/>
    <mergeCell ref="A86:O86"/>
    <mergeCell ref="N140:N144"/>
    <mergeCell ref="O140:O144"/>
    <mergeCell ref="N145:N149"/>
    <mergeCell ref="O145:O149"/>
    <mergeCell ref="N150:N154"/>
    <mergeCell ref="O150:O154"/>
    <mergeCell ref="N155:N159"/>
    <mergeCell ref="O155:O159"/>
    <mergeCell ref="A162:A166"/>
    <mergeCell ref="A167:A171"/>
    <mergeCell ref="A172:A176"/>
    <mergeCell ref="A177:A181"/>
    <mergeCell ref="A160:O160"/>
    <mergeCell ref="A387:O387"/>
    <mergeCell ref="A371:O383"/>
    <mergeCell ref="O313:O316"/>
    <mergeCell ref="A282:O282"/>
    <mergeCell ref="A284:O284"/>
    <mergeCell ref="A285:O285"/>
    <mergeCell ref="A283:O283"/>
    <mergeCell ref="A291:O291"/>
    <mergeCell ref="N313:N316"/>
    <mergeCell ref="E338:F338"/>
    <mergeCell ref="E331:F331"/>
    <mergeCell ref="E334:E335"/>
    <mergeCell ref="E336:E337"/>
    <mergeCell ref="D332:D338"/>
    <mergeCell ref="A302:O302"/>
    <mergeCell ref="A286:A290"/>
    <mergeCell ref="A292:A296"/>
    <mergeCell ref="A297:A301"/>
    <mergeCell ref="A303:A307"/>
    <mergeCell ref="A308:A312"/>
    <mergeCell ref="N286:N290"/>
    <mergeCell ref="O286:O290"/>
    <mergeCell ref="N292:N296"/>
    <mergeCell ref="A313:A317"/>
    <mergeCell ref="A217:A221"/>
    <mergeCell ref="A222:A226"/>
    <mergeCell ref="N217:N221"/>
    <mergeCell ref="O217:O221"/>
    <mergeCell ref="N222:N226"/>
    <mergeCell ref="O222:O226"/>
    <mergeCell ref="A161:O161"/>
    <mergeCell ref="A182:O182"/>
    <mergeCell ref="N162:N166"/>
    <mergeCell ref="O162:O166"/>
    <mergeCell ref="N167:N171"/>
    <mergeCell ref="O167:O171"/>
    <mergeCell ref="N172:N176"/>
    <mergeCell ref="O172:O176"/>
    <mergeCell ref="N177:N181"/>
    <mergeCell ref="O177:O181"/>
    <mergeCell ref="A186:A190"/>
    <mergeCell ref="N186:N190"/>
    <mergeCell ref="O186:O190"/>
    <mergeCell ref="A191:A195"/>
    <mergeCell ref="N191:N195"/>
    <mergeCell ref="O191:O195"/>
    <mergeCell ref="A196:A200"/>
    <mergeCell ref="N196:N200"/>
    <mergeCell ref="A260:O260"/>
    <mergeCell ref="B266:B267"/>
    <mergeCell ref="B249:B250"/>
    <mergeCell ref="A230:O230"/>
    <mergeCell ref="D339:D342"/>
    <mergeCell ref="E363:F363"/>
    <mergeCell ref="E354:E356"/>
    <mergeCell ref="E357:E359"/>
    <mergeCell ref="E360:E362"/>
    <mergeCell ref="D354:D363"/>
    <mergeCell ref="D343:D349"/>
    <mergeCell ref="E343:E344"/>
    <mergeCell ref="E345:E346"/>
    <mergeCell ref="E347:E348"/>
    <mergeCell ref="D350:D353"/>
    <mergeCell ref="E349:F349"/>
    <mergeCell ref="E353:F353"/>
    <mergeCell ref="E342:F342"/>
    <mergeCell ref="E325:E326"/>
    <mergeCell ref="E327:E328"/>
    <mergeCell ref="E329:E330"/>
    <mergeCell ref="D325:D331"/>
    <mergeCell ref="E332:E333"/>
    <mergeCell ref="A243:A248"/>
    <mergeCell ref="A58:A62"/>
    <mergeCell ref="N42:N49"/>
    <mergeCell ref="O42:O49"/>
    <mergeCell ref="N50:N57"/>
    <mergeCell ref="O50:O57"/>
    <mergeCell ref="N58:N62"/>
    <mergeCell ref="O58:O62"/>
    <mergeCell ref="A64:A70"/>
    <mergeCell ref="A71:A75"/>
    <mergeCell ref="B52:B53"/>
    <mergeCell ref="O71:O74"/>
    <mergeCell ref="B46:B47"/>
    <mergeCell ref="B42:B44"/>
    <mergeCell ref="B54:B55"/>
    <mergeCell ref="B50:B51"/>
    <mergeCell ref="A42:A49"/>
    <mergeCell ref="A50:A57"/>
    <mergeCell ref="A76:A80"/>
    <mergeCell ref="A81:A85"/>
    <mergeCell ref="N64:N70"/>
    <mergeCell ref="O64:O70"/>
    <mergeCell ref="N71:N75"/>
    <mergeCell ref="N76:N80"/>
    <mergeCell ref="O76:O80"/>
    <mergeCell ref="N81:N85"/>
    <mergeCell ref="O81:O85"/>
    <mergeCell ref="A89:A93"/>
    <mergeCell ref="A94:A98"/>
    <mergeCell ref="A99:A103"/>
    <mergeCell ref="A104:A108"/>
    <mergeCell ref="A109:A113"/>
    <mergeCell ref="N89:N93"/>
    <mergeCell ref="O89:O93"/>
    <mergeCell ref="N94:N98"/>
    <mergeCell ref="O94:O98"/>
    <mergeCell ref="N99:N103"/>
    <mergeCell ref="O99:O103"/>
    <mergeCell ref="N104:N108"/>
    <mergeCell ref="O104:O108"/>
    <mergeCell ref="N109:N113"/>
    <mergeCell ref="O109:O113"/>
    <mergeCell ref="A115:A119"/>
    <mergeCell ref="A120:A124"/>
    <mergeCell ref="A125:A129"/>
    <mergeCell ref="A130:A134"/>
    <mergeCell ref="A135:A139"/>
    <mergeCell ref="A140:A144"/>
    <mergeCell ref="A145:A149"/>
    <mergeCell ref="A150:A154"/>
    <mergeCell ref="A155:A159"/>
    <mergeCell ref="N115:N119"/>
    <mergeCell ref="O115:O119"/>
    <mergeCell ref="N120:N124"/>
    <mergeCell ref="O120:O124"/>
    <mergeCell ref="N125:N129"/>
    <mergeCell ref="O125:O129"/>
    <mergeCell ref="N130:N134"/>
    <mergeCell ref="O130:O134"/>
    <mergeCell ref="N135:N139"/>
    <mergeCell ref="O135:O139"/>
    <mergeCell ref="O196:O200"/>
    <mergeCell ref="A202:A206"/>
    <mergeCell ref="A207:A211"/>
    <mergeCell ref="A212:A216"/>
    <mergeCell ref="N202:N206"/>
    <mergeCell ref="O202:O206"/>
    <mergeCell ref="N207:N211"/>
    <mergeCell ref="O207:O211"/>
    <mergeCell ref="N212:N216"/>
    <mergeCell ref="O212:O216"/>
    <mergeCell ref="A249:A254"/>
    <mergeCell ref="A255:A259"/>
    <mergeCell ref="N231:N236"/>
    <mergeCell ref="O231:O236"/>
    <mergeCell ref="N237:N241"/>
    <mergeCell ref="O237:O241"/>
    <mergeCell ref="N243:N248"/>
    <mergeCell ref="O243:O248"/>
    <mergeCell ref="N249:N254"/>
    <mergeCell ref="O249:O254"/>
    <mergeCell ref="N255:N259"/>
    <mergeCell ref="O255:O259"/>
    <mergeCell ref="A242:O242"/>
    <mergeCell ref="B231:B232"/>
    <mergeCell ref="B243:B244"/>
    <mergeCell ref="A229:O229"/>
    <mergeCell ref="A228:O228"/>
    <mergeCell ref="A227:O227"/>
    <mergeCell ref="O292:O296"/>
    <mergeCell ref="N297:N301"/>
    <mergeCell ref="O297:O301"/>
    <mergeCell ref="N303:N307"/>
    <mergeCell ref="O303:O307"/>
    <mergeCell ref="N308:N312"/>
    <mergeCell ref="O308:O312"/>
    <mergeCell ref="A261:A265"/>
    <mergeCell ref="A266:A271"/>
    <mergeCell ref="A272:A276"/>
    <mergeCell ref="A277:A281"/>
    <mergeCell ref="N261:N265"/>
    <mergeCell ref="O261:O265"/>
    <mergeCell ref="N266:N271"/>
    <mergeCell ref="O266:O271"/>
    <mergeCell ref="N272:N276"/>
    <mergeCell ref="O272:O276"/>
    <mergeCell ref="N277:N281"/>
    <mergeCell ref="O277:O281"/>
    <mergeCell ref="A231:A236"/>
    <mergeCell ref="A237:A241"/>
  </mergeCells>
  <printOptions horizontalCentered="1"/>
  <pageMargins left="0" right="0" top="0.98425196850393704" bottom="0.39370078740157483" header="0" footer="0"/>
  <pageSetup paperSize="9" scale="48" fitToHeight="0" orientation="landscape" r:id="rId8"/>
  <rowBreaks count="1" manualBreakCount="1">
    <brk id="1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Образование_new</vt:lpstr>
      <vt:lpstr>'ГП Образование_new'!Заголовки_для_печати</vt:lpstr>
      <vt:lpstr>'ГП Образование_new'!Область_печати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Яковлева Светлана Викторовна</cp:lastModifiedBy>
  <cp:lastPrinted>2020-04-29T04:47:58Z</cp:lastPrinted>
  <dcterms:created xsi:type="dcterms:W3CDTF">2015-04-09T06:00:42Z</dcterms:created>
  <dcterms:modified xsi:type="dcterms:W3CDTF">2021-04-07T03:22:58Z</dcterms:modified>
</cp:coreProperties>
</file>