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0" yWindow="180" windowWidth="19425" windowHeight="10845" tabRatio="204"/>
  </bookViews>
  <sheets>
    <sheet name="ГП Образование (!)" sheetId="2" r:id="rId1"/>
  </sheets>
  <definedNames>
    <definedName name="_xlnm._FilterDatabase" localSheetId="0" hidden="1">'ГП Образование (!)'!$A$10:$X$1342</definedName>
    <definedName name="Z_09681EB6_A459_4C51_86E0_B9E83C9AD39A_.wvu.FilterData" localSheetId="0" hidden="1">'ГП Образование (!)'!$A$11:$X$1227</definedName>
    <definedName name="Z_20C661D0_AFB7_41CE_96C0_5838BFF78D85_.wvu.FilterData" localSheetId="0" hidden="1">'ГП Образование (!)'!$A$11:$X$1227</definedName>
    <definedName name="Z_3286A53C_0615_444B_B55A_DAE8F927C48A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3286A53C_0615_444B_B55A_DAE8F927C48A_.wvu.FilterData" localSheetId="0" hidden="1">'ГП Образование (!)'!$A$11:$X$1227</definedName>
    <definedName name="Z_3286A53C_0615_444B_B55A_DAE8F927C48A_.wvu.PrintArea" localSheetId="0" hidden="1">'ГП Образование (!)'!$A$6:$P$1457</definedName>
    <definedName name="Z_3286A53C_0615_444B_B55A_DAE8F927C48A_.wvu.PrintTitles" localSheetId="0" hidden="1">'ГП Образование (!)'!$9:$11</definedName>
    <definedName name="Z_3286A53C_0615_444B_B55A_DAE8F927C48A_.wvu.Rows" localSheetId="0" hidden="1">'ГП Образование (!)'!$382:$382</definedName>
    <definedName name="Z_340990CD_297F_4230_9DDA_1DCE9359A7BB_.wvu.FilterData" localSheetId="0" hidden="1">'ГП Образование (!)'!$A$11:$X$1227</definedName>
    <definedName name="Z_4DE25077_0411_459B_B618_DDE915551F9B_.wvu.FilterData" localSheetId="0" hidden="1">'ГП Образование (!)'!$A$11:$X$1227</definedName>
    <definedName name="Z_4E79CADB_2B13_4820_A18F_56DFE44FEC0E_.wvu.FilterData" localSheetId="0" hidden="1">'ГП Образование (!)'!$A$11:$X$1227</definedName>
    <definedName name="Z_51D2E0AC_677A_4974_AE3C_09EB746A42F5_.wvu.FilterData" localSheetId="0" hidden="1">'ГП Образование (!)'!$A$11:$X$1227</definedName>
    <definedName name="Z_56514FED_B7B1_40A4_9B4E_3A51EE678DF0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56514FED_B7B1_40A4_9B4E_3A51EE678DF0_.wvu.FilterData" localSheetId="0" hidden="1">'ГП Образование (!)'!$A$11:$X$1227</definedName>
    <definedName name="Z_56514FED_B7B1_40A4_9B4E_3A51EE678DF0_.wvu.PrintArea" localSheetId="0" hidden="1">'ГП Образование (!)'!$A$6:$P$1457</definedName>
    <definedName name="Z_56514FED_B7B1_40A4_9B4E_3A51EE678DF0_.wvu.PrintTitles" localSheetId="0" hidden="1">'ГП Образование (!)'!$9:$11</definedName>
    <definedName name="Z_56514FED_B7B1_40A4_9B4E_3A51EE678DF0_.wvu.Rows" localSheetId="0" hidden="1">'ГП Образование (!)'!#REF!,'ГП Образование (!)'!$192:$196,'ГП Образование (!)'!$313:$320,'ГП Образование (!)'!$334:$335,'ГП Образование (!)'!$344:$351,'ГП Образование (!)'!$366:$366,'ГП Образование (!)'!#REF!,'ГП Образование (!)'!#REF!,'ГП Образование (!)'!$382:$382,'ГП Образование (!)'!#REF!,'ГП Образование (!)'!$421:$423,'ГП Образование (!)'!$440:$492,'ГП Образование (!)'!$521:$525,'ГП Образование (!)'!$544:$615,'ГП Образование (!)'!$624:$628,'ГП Образование (!)'!$639:$653,'ГП Образование (!)'!$662:$668,'ГП Образование (!)'!$677:$684,'ГП Образование (!)'!$740:$741,'ГП Образование (!)'!#REF!,'ГП Образование (!)'!#REF!</definedName>
    <definedName name="Z_584BF448_F19F_4391_8FAE_FE140F762A2F_.wvu.FilterData" localSheetId="0" hidden="1">'ГП Образование (!)'!$A$11:$X$1227</definedName>
    <definedName name="Z_5D51BC40_26BC_4F40_8FA8_202FEAD9BC33_.wvu.FilterData" localSheetId="0" hidden="1">'ГП Образование (!)'!$A$11:$X$1227</definedName>
    <definedName name="Z_62A45EA8_4C8C_468A_9DC1_2F2EFB94BA69_.wvu.FilterData" localSheetId="0" hidden="1">'ГП Образование (!)'!$A$11:$X$1227</definedName>
    <definedName name="Z_633BD54E_636D_42E9_BED7_BB9C68FF2138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633BD54E_636D_42E9_BED7_BB9C68FF2138_.wvu.FilterData" localSheetId="0" hidden="1">'ГП Образование (!)'!$A$11:$X$1227</definedName>
    <definedName name="Z_633BD54E_636D_42E9_BED7_BB9C68FF2138_.wvu.PrintArea" localSheetId="0" hidden="1">'ГП Образование (!)'!$A$6:$P$1457</definedName>
    <definedName name="Z_633BD54E_636D_42E9_BED7_BB9C68FF2138_.wvu.PrintTitles" localSheetId="0" hidden="1">'ГП Образование (!)'!$9:$11</definedName>
    <definedName name="Z_633BD54E_636D_42E9_BED7_BB9C68FF2138_.wvu.Rows" localSheetId="0" hidden="1">'ГП Образование (!)'!#REF!,'ГП Образование (!)'!$192:$196,'ГП Образование (!)'!$313:$320,'ГП Образование (!)'!$334:$335,'ГП Образование (!)'!$344:$351,'ГП Образование (!)'!$366:$366,'ГП Образование (!)'!#REF!,'ГП Образование (!)'!#REF!,'ГП Образование (!)'!$382:$382,'ГП Образование (!)'!#REF!,'ГП Образование (!)'!$421:$423,'ГП Образование (!)'!$440:$492,'ГП Образование (!)'!$496:$520,'ГП Образование (!)'!$521:$525,'ГП Образование (!)'!$544:$615,'ГП Образование (!)'!$624:$628,'ГП Образование (!)'!$639:$653,'ГП Образование (!)'!$662:$668,'ГП Образование (!)'!$677:$684,'ГП Образование (!)'!$740:$741,'ГП Образование (!)'!#REF!,'ГП Образование (!)'!#REF!</definedName>
    <definedName name="Z_648D4D48_04C5_422A_BFDF_5C44615438E4_.wvu.FilterData" localSheetId="0" hidden="1">'ГП Образование (!)'!$A$11:$X$1227</definedName>
    <definedName name="Z_657A5ED6_7806_4406_BBEA_76D906A9E3B5_.wvu.FilterData" localSheetId="0" hidden="1">'ГП Образование (!)'!$A$11:$X$1227</definedName>
    <definedName name="Z_6FD8D372_BEE9_4355_90A6_0116F56E54D3_.wvu.FilterData" localSheetId="0" hidden="1">'ГП Образование (!)'!$A$11:$X$1227</definedName>
    <definedName name="Z_775A62AC_AFCC_49E9_8344_B4555EA5A1F7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775A62AC_AFCC_49E9_8344_B4555EA5A1F7_.wvu.FilterData" localSheetId="0" hidden="1">'ГП Образование (!)'!$A$11:$X$1227</definedName>
    <definedName name="Z_775A62AC_AFCC_49E9_8344_B4555EA5A1F7_.wvu.PrintArea" localSheetId="0" hidden="1">'ГП Образование (!)'!$A$6:$P$1457</definedName>
    <definedName name="Z_775A62AC_AFCC_49E9_8344_B4555EA5A1F7_.wvu.PrintTitles" localSheetId="0" hidden="1">'ГП Образование (!)'!$9:$11</definedName>
    <definedName name="Z_97B5F8F9_C554_43E2_A98C_268486D8A4A1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97B5F8F9_C554_43E2_A98C_268486D8A4A1_.wvu.FilterData" localSheetId="0" hidden="1">'ГП Образование (!)'!$A$11:$X$1227</definedName>
    <definedName name="Z_97B5F8F9_C554_43E2_A98C_268486D8A4A1_.wvu.PrintArea" localSheetId="0" hidden="1">'ГП Образование (!)'!$A$6:$P$1457</definedName>
    <definedName name="Z_97B5F8F9_C554_43E2_A98C_268486D8A4A1_.wvu.PrintTitles" localSheetId="0" hidden="1">'ГП Образование (!)'!$9:$11</definedName>
    <definedName name="Z_97B5F8F9_C554_43E2_A98C_268486D8A4A1_.wvu.Rows" localSheetId="0" hidden="1">'ГП Образование (!)'!$382:$382,'ГП Образование (!)'!#REF!</definedName>
    <definedName name="Z_9B7F8430_50C5_4810_A17F_BFB092B5E4A4_.wvu.FilterData" localSheetId="0" hidden="1">'ГП Образование (!)'!$A$11:$X$1227</definedName>
    <definedName name="Z_A44072AE_9766_4B3A_BC71_00C511450946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A44072AE_9766_4B3A_BC71_00C511450946_.wvu.FilterData" localSheetId="0" hidden="1">'ГП Образование (!)'!$A$11:$X$1227</definedName>
    <definedName name="Z_A44072AE_9766_4B3A_BC71_00C511450946_.wvu.PrintArea" localSheetId="0" hidden="1">'ГП Образование (!)'!$A$6:$P$1457</definedName>
    <definedName name="Z_A44072AE_9766_4B3A_BC71_00C511450946_.wvu.PrintTitles" localSheetId="0" hidden="1">'ГП Образование (!)'!$9:$11</definedName>
    <definedName name="Z_AE257BF0_0039_4D69_82F6_25406EBE3800_.wvu.FilterData" localSheetId="0" hidden="1">'ГП Образование (!)'!$A$11:$X$1227</definedName>
    <definedName name="Z_AF738093_52BF_401D_AF6B_5DF7632C3206_.wvu.FilterData" localSheetId="0" hidden="1">'ГП Образование (!)'!$A$11:$X$1227</definedName>
    <definedName name="Z_BEB9E14A_E859_4B4A_9CE1_B3AD3F1D73D1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BEB9E14A_E859_4B4A_9CE1_B3AD3F1D73D1_.wvu.FilterData" localSheetId="0" hidden="1">'ГП Образование (!)'!$A$11:$X$1227</definedName>
    <definedName name="Z_BEB9E14A_E859_4B4A_9CE1_B3AD3F1D73D1_.wvu.PrintArea" localSheetId="0" hidden="1">'ГП Образование (!)'!$A$6:$P$1457</definedName>
    <definedName name="Z_BEB9E14A_E859_4B4A_9CE1_B3AD3F1D73D1_.wvu.PrintTitles" localSheetId="0" hidden="1">'ГП Образование (!)'!$9:$11</definedName>
    <definedName name="Z_BEB9E14A_E859_4B4A_9CE1_B3AD3F1D73D1_.wvu.Rows" localSheetId="0" hidden="1">'ГП Образование (!)'!$521:$525,'ГП Образование (!)'!$544:$615,'ГП Образование (!)'!$677:$684,'ГП Образование (!)'!$744:$744,'ГП Образование (!)'!$749:$755</definedName>
    <definedName name="Z_CC0BA27C_0B6F_40DD_BFD2_BE6463DE4AD7_.wvu.FilterData" localSheetId="0" hidden="1">'ГП Образование (!)'!$A$11:$X$1227</definedName>
    <definedName name="Z_D10214CF_0097_437B_A597_179F5A7039D5_.wvu.Cols" localSheetId="0" hidden="1">'ГП Образование (!)'!#REF!,'ГП Образование (!)'!#REF!,'ГП Образование (!)'!#REF!,'ГП Образование (!)'!#REF!,'ГП Образование (!)'!#REF!,'ГП Образование (!)'!$Q:$R</definedName>
    <definedName name="Z_D10214CF_0097_437B_A597_179F5A7039D5_.wvu.FilterData" localSheetId="0" hidden="1">'ГП Образование (!)'!$A$11:$X$1227</definedName>
    <definedName name="Z_D10214CF_0097_437B_A597_179F5A7039D5_.wvu.PrintArea" localSheetId="0" hidden="1">'ГП Образование (!)'!$A$6:$P$1457</definedName>
    <definedName name="Z_D10214CF_0097_437B_A597_179F5A7039D5_.wvu.PrintTitles" localSheetId="0" hidden="1">'ГП Образование (!)'!$9:$11</definedName>
    <definedName name="Z_D10214CF_0097_437B_A597_179F5A7039D5_.wvu.Rows" localSheetId="0" hidden="1">'ГП Образование (!)'!#REF!,'ГП Образование (!)'!$192:$196,'ГП Образование (!)'!$313:$320,'ГП Образование (!)'!$334:$335,'ГП Образование (!)'!$344:$351,'ГП Образование (!)'!$366:$366,'ГП Образование (!)'!#REF!,'ГП Образование (!)'!#REF!,'ГП Образование (!)'!$382:$382,'ГП Образование (!)'!#REF!,'ГП Образование (!)'!$421:$423,'ГП Образование (!)'!$440:$492,'ГП Образование (!)'!$521:$525,'ГП Образование (!)'!$544:$615,'ГП Образование (!)'!$624:$628,'ГП Образование (!)'!$639:$653,'ГП Образование (!)'!$662:$668,'ГП Образование (!)'!$677:$684,'ГП Образование (!)'!$740:$741,'ГП Образование (!)'!#REF!,'ГП Образование (!)'!#REF!</definedName>
    <definedName name="Z_D27CADCD_B486_4519_B3B9_E36D80B527A4_.wvu.FilterData" localSheetId="0" hidden="1">'ГП Образование (!)'!$A$11:$X$1227</definedName>
    <definedName name="Z_E4EFEC4C_797F_4095_A0E4_760DEA87D7BF_.wvu.FilterData" localSheetId="0" hidden="1">'ГП Образование (!)'!$A$11:$X$1227</definedName>
    <definedName name="Z_EC1FD31A_47E1_420D_A9E2_F49C5E4F2809_.wvu.FilterData" localSheetId="0" hidden="1">'ГП Образование (!)'!$A$11:$X$1227</definedName>
    <definedName name="_xlnm.Print_Titles" localSheetId="0">'ГП Образование (!)'!$9:$11</definedName>
    <definedName name="_xlnm.Print_Area" localSheetId="0">'ГП Образование (!)'!$A$1:$P$1451</definedName>
  </definedNames>
  <calcPr calcId="145621"/>
  <customWorkbookViews>
    <customWorkbookView name="Гавриленко Ольга Михайловна - Личное представление" guid="{BEB9E14A-E859-4B4A-9CE1-B3AD3F1D73D1}" mergeInterval="0" personalView="1" maximized="1" windowWidth="1676" windowHeight="665" activeSheetId="1"/>
    <customWorkbookView name="Полынцева Татьяна Павловна - Личное представление" guid="{56514FED-B7B1-40A4-9B4E-3A51EE678DF0}" mergeInterval="0" personalView="1" maximized="1" windowWidth="1676" windowHeight="805" activeSheetId="1"/>
    <customWorkbookView name="Мачерет Людмила Александровна - Личное представление" guid="{D10214CF-0097-437B-A597-179F5A7039D5}" mergeInterval="0" personalView="1" maximized="1" windowWidth="1916" windowHeight="755" activeSheetId="1"/>
    <customWorkbookView name="Аничкин Дмитрий Олегович - Личное представление" guid="{97B5F8F9-C554-43E2-A98C-268486D8A4A1}" mergeInterval="0" personalView="1" maximized="1" windowWidth="1916" windowHeight="807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Куян Марина Александровна - Личное представление" guid="{633BD54E-636D-42E9-BED7-BB9C68FF2138}" mergeInterval="0" personalView="1" maximized="1" windowWidth="1676" windowHeight="825" activeSheetId="1"/>
  </customWorkbookViews>
</workbook>
</file>

<file path=xl/calcChain.xml><?xml version="1.0" encoding="utf-8"?>
<calcChain xmlns="http://schemas.openxmlformats.org/spreadsheetml/2006/main">
  <c r="I263" i="2" l="1"/>
  <c r="J263" i="2"/>
  <c r="K263" i="2"/>
  <c r="L263" i="2"/>
  <c r="I817" i="2" l="1"/>
  <c r="J817" i="2"/>
  <c r="K817" i="2"/>
  <c r="L817" i="2"/>
  <c r="M817" i="2"/>
  <c r="N817" i="2"/>
  <c r="N684" i="2" l="1"/>
  <c r="I684" i="2"/>
  <c r="J684" i="2"/>
  <c r="K684" i="2"/>
  <c r="L684" i="2"/>
  <c r="M684" i="2"/>
  <c r="I672" i="2"/>
  <c r="J672" i="2"/>
  <c r="K672" i="2"/>
  <c r="L672" i="2"/>
  <c r="M672" i="2"/>
  <c r="N672" i="2"/>
  <c r="I660" i="2"/>
  <c r="J660" i="2"/>
  <c r="K660" i="2"/>
  <c r="L660" i="2"/>
  <c r="M660" i="2"/>
  <c r="N660" i="2"/>
  <c r="I648" i="2"/>
  <c r="J648" i="2"/>
  <c r="K648" i="2"/>
  <c r="L648" i="2"/>
  <c r="M648" i="2"/>
  <c r="N648" i="2"/>
  <c r="I626" i="2"/>
  <c r="J626" i="2"/>
  <c r="K626" i="2"/>
  <c r="L626" i="2"/>
  <c r="M626" i="2"/>
  <c r="N626" i="2"/>
  <c r="H631" i="2"/>
  <c r="I612" i="2"/>
  <c r="J612" i="2"/>
  <c r="K612" i="2"/>
  <c r="I604" i="2"/>
  <c r="J604" i="2"/>
  <c r="K604" i="2"/>
  <c r="L604" i="2"/>
  <c r="M604" i="2"/>
  <c r="N604" i="2"/>
  <c r="I31" i="2" l="1"/>
  <c r="J31" i="2"/>
  <c r="K31" i="2"/>
  <c r="L31" i="2"/>
  <c r="M31" i="2"/>
  <c r="N31" i="2"/>
  <c r="H42" i="2"/>
  <c r="H31" i="2" s="1"/>
  <c r="H52" i="2"/>
  <c r="H62" i="2"/>
  <c r="I84" i="2"/>
  <c r="J84" i="2"/>
  <c r="K84" i="2"/>
  <c r="L84" i="2"/>
  <c r="M84" i="2"/>
  <c r="N84" i="2"/>
  <c r="H93" i="2"/>
  <c r="H84" i="2" s="1"/>
  <c r="H102" i="2"/>
  <c r="H111" i="2"/>
  <c r="H120" i="2"/>
  <c r="H128" i="2"/>
  <c r="I150" i="2"/>
  <c r="J150" i="2"/>
  <c r="K150" i="2"/>
  <c r="L150" i="2"/>
  <c r="M150" i="2"/>
  <c r="N150" i="2"/>
  <c r="H162" i="2"/>
  <c r="H150" i="2" s="1"/>
  <c r="H170" i="2"/>
  <c r="H193" i="2"/>
  <c r="I203" i="2"/>
  <c r="I185" i="2" s="1"/>
  <c r="J203" i="2"/>
  <c r="J185" i="2" s="1"/>
  <c r="K203" i="2"/>
  <c r="K185" i="2" s="1"/>
  <c r="L203" i="2"/>
  <c r="L185" i="2" s="1"/>
  <c r="M203" i="2"/>
  <c r="M185" i="2" s="1"/>
  <c r="N203" i="2"/>
  <c r="N185" i="2" s="1"/>
  <c r="H211" i="2"/>
  <c r="H203" i="2" s="1"/>
  <c r="H185" i="2" s="1"/>
  <c r="H219" i="2"/>
  <c r="H228" i="2"/>
  <c r="H237" i="2"/>
  <c r="H245" i="2"/>
  <c r="H253" i="2"/>
  <c r="H275" i="2"/>
  <c r="I275" i="2"/>
  <c r="J275" i="2"/>
  <c r="K275" i="2"/>
  <c r="L275" i="2"/>
  <c r="M275" i="2"/>
  <c r="N275" i="2"/>
  <c r="H308" i="2"/>
  <c r="H359" i="2" s="1"/>
  <c r="I308" i="2"/>
  <c r="I359" i="2" s="1"/>
  <c r="J308" i="2"/>
  <c r="J359" i="2" s="1"/>
  <c r="K308" i="2"/>
  <c r="L308" i="2"/>
  <c r="L359" i="2" s="1"/>
  <c r="M308" i="2"/>
  <c r="M359" i="2" s="1"/>
  <c r="N308" i="2"/>
  <c r="N359" i="2" s="1"/>
  <c r="K359" i="2"/>
  <c r="I375" i="2"/>
  <c r="I426" i="2" s="1"/>
  <c r="J375" i="2"/>
  <c r="K375" i="2"/>
  <c r="L375" i="2"/>
  <c r="L426" i="2" s="1"/>
  <c r="M375" i="2"/>
  <c r="M426" i="2" s="1"/>
  <c r="N375" i="2"/>
  <c r="H384" i="2"/>
  <c r="H375" i="2" s="1"/>
  <c r="H426" i="2" s="1"/>
  <c r="H394" i="2"/>
  <c r="H402" i="2"/>
  <c r="I411" i="2"/>
  <c r="J411" i="2"/>
  <c r="K411" i="2"/>
  <c r="K426" i="2" s="1"/>
  <c r="L411" i="2"/>
  <c r="M411" i="2"/>
  <c r="N411" i="2"/>
  <c r="H420" i="2"/>
  <c r="H411" i="2" s="1"/>
  <c r="I436" i="2"/>
  <c r="I458" i="2" s="1"/>
  <c r="J436" i="2"/>
  <c r="J458" i="2" s="1"/>
  <c r="K436" i="2"/>
  <c r="K458" i="2" s="1"/>
  <c r="L436" i="2"/>
  <c r="L458" i="2" s="1"/>
  <c r="M436" i="2"/>
  <c r="M458" i="2" s="1"/>
  <c r="N436" i="2"/>
  <c r="H444" i="2"/>
  <c r="H452" i="2"/>
  <c r="H436" i="2" s="1"/>
  <c r="H458" i="2" s="1"/>
  <c r="N458" i="2"/>
  <c r="I481" i="2"/>
  <c r="I1363" i="2" s="1"/>
  <c r="J481" i="2"/>
  <c r="J1363" i="2" s="1"/>
  <c r="K481" i="2"/>
  <c r="K1363" i="2" s="1"/>
  <c r="L481" i="2"/>
  <c r="M481" i="2"/>
  <c r="M1363" i="2" s="1"/>
  <c r="N481" i="2"/>
  <c r="N1363" i="2" s="1"/>
  <c r="H489" i="2"/>
  <c r="H497" i="2"/>
  <c r="H505" i="2"/>
  <c r="I529" i="2"/>
  <c r="J529" i="2"/>
  <c r="K529" i="2"/>
  <c r="M529" i="2"/>
  <c r="N529" i="2"/>
  <c r="I516" i="2"/>
  <c r="J516" i="2"/>
  <c r="K516" i="2"/>
  <c r="M516" i="2"/>
  <c r="N516" i="2"/>
  <c r="H513" i="2"/>
  <c r="H526" i="2"/>
  <c r="H534" i="2"/>
  <c r="H481" i="2" s="1"/>
  <c r="H1363" i="2" s="1"/>
  <c r="H545" i="2"/>
  <c r="I554" i="2"/>
  <c r="J554" i="2"/>
  <c r="K554" i="2"/>
  <c r="L554" i="2"/>
  <c r="M554" i="2"/>
  <c r="N554" i="2"/>
  <c r="H562" i="2"/>
  <c r="H570" i="2"/>
  <c r="H554" i="2" s="1"/>
  <c r="I578" i="2"/>
  <c r="J578" i="2"/>
  <c r="K578" i="2"/>
  <c r="L578" i="2"/>
  <c r="M578" i="2"/>
  <c r="N578" i="2"/>
  <c r="H586" i="2"/>
  <c r="H578" i="2" s="1"/>
  <c r="I601" i="2"/>
  <c r="J601" i="2"/>
  <c r="K601" i="2"/>
  <c r="L601" i="2"/>
  <c r="M601" i="2"/>
  <c r="N601" i="2"/>
  <c r="H609" i="2"/>
  <c r="H601" i="2" s="1"/>
  <c r="H623" i="2"/>
  <c r="H645" i="2"/>
  <c r="I645" i="2"/>
  <c r="J645" i="2"/>
  <c r="K645" i="2"/>
  <c r="L645" i="2"/>
  <c r="M645" i="2"/>
  <c r="N645" i="2"/>
  <c r="H657" i="2"/>
  <c r="H669" i="2"/>
  <c r="H681" i="2"/>
  <c r="H693" i="2"/>
  <c r="H705" i="2"/>
  <c r="H713" i="2"/>
  <c r="I726" i="2"/>
  <c r="J726" i="2"/>
  <c r="K726" i="2"/>
  <c r="L726" i="2"/>
  <c r="M726" i="2"/>
  <c r="N726" i="2"/>
  <c r="H738" i="2"/>
  <c r="H726" i="2" s="1"/>
  <c r="H746" i="2"/>
  <c r="H763" i="2"/>
  <c r="H780" i="2"/>
  <c r="H797" i="2"/>
  <c r="H814" i="2"/>
  <c r="H822" i="2"/>
  <c r="M828" i="2"/>
  <c r="I838" i="2"/>
  <c r="I860" i="2" s="1"/>
  <c r="J838" i="2"/>
  <c r="K838" i="2"/>
  <c r="K860" i="2" s="1"/>
  <c r="L838" i="2"/>
  <c r="L860" i="2" s="1"/>
  <c r="M838" i="2"/>
  <c r="N838" i="2"/>
  <c r="N860" i="2" s="1"/>
  <c r="H846" i="2"/>
  <c r="H854" i="2"/>
  <c r="H838" i="2" s="1"/>
  <c r="H860" i="2" s="1"/>
  <c r="J860" i="2"/>
  <c r="M860" i="2"/>
  <c r="H878" i="2"/>
  <c r="I878" i="2"/>
  <c r="I908" i="2" s="1"/>
  <c r="J878" i="2"/>
  <c r="J908" i="2" s="1"/>
  <c r="J963" i="2" s="1"/>
  <c r="K878" i="2"/>
  <c r="K908" i="2" s="1"/>
  <c r="L878" i="2"/>
  <c r="M878" i="2"/>
  <c r="M908" i="2" s="1"/>
  <c r="N878" i="2"/>
  <c r="N908" i="2" s="1"/>
  <c r="H886" i="2"/>
  <c r="H894" i="2"/>
  <c r="H908" i="2" s="1"/>
  <c r="H902" i="2"/>
  <c r="L908" i="2"/>
  <c r="I919" i="2"/>
  <c r="J919" i="2"/>
  <c r="K919" i="2"/>
  <c r="L919" i="2"/>
  <c r="M919" i="2"/>
  <c r="N919" i="2"/>
  <c r="H927" i="2"/>
  <c r="H935" i="2"/>
  <c r="H957" i="2"/>
  <c r="I957" i="2"/>
  <c r="J957" i="2"/>
  <c r="K957" i="2"/>
  <c r="L957" i="2"/>
  <c r="M957" i="2"/>
  <c r="N957" i="2"/>
  <c r="H951" i="2"/>
  <c r="H943" i="2"/>
  <c r="H979" i="2"/>
  <c r="I979" i="2"/>
  <c r="J979" i="2"/>
  <c r="K979" i="2"/>
  <c r="L979" i="2"/>
  <c r="M979" i="2"/>
  <c r="N979" i="2"/>
  <c r="I982" i="2"/>
  <c r="J982" i="2"/>
  <c r="K982" i="2"/>
  <c r="L982" i="2"/>
  <c r="M982" i="2"/>
  <c r="N982" i="2"/>
  <c r="H990" i="2"/>
  <c r="H998" i="2"/>
  <c r="I1007" i="2"/>
  <c r="J1007" i="2"/>
  <c r="J1029" i="2" s="1"/>
  <c r="K1007" i="2"/>
  <c r="L1007" i="2"/>
  <c r="M1007" i="2"/>
  <c r="N1007" i="2"/>
  <c r="H1015" i="2"/>
  <c r="H1023" i="2"/>
  <c r="K1029" i="2"/>
  <c r="I1040" i="2"/>
  <c r="J1040" i="2"/>
  <c r="K1040" i="2"/>
  <c r="L1040" i="2"/>
  <c r="M1040" i="2"/>
  <c r="N1040" i="2"/>
  <c r="H1050" i="2"/>
  <c r="H1040" i="2" s="1"/>
  <c r="H1133" i="2" s="1"/>
  <c r="H1058" i="2"/>
  <c r="H1066" i="2"/>
  <c r="I1076" i="2"/>
  <c r="I1133" i="2" s="1"/>
  <c r="J1076" i="2"/>
  <c r="K1076" i="2"/>
  <c r="L1076" i="2"/>
  <c r="M1076" i="2"/>
  <c r="N1076" i="2"/>
  <c r="H1085" i="2"/>
  <c r="H1076" i="2" s="1"/>
  <c r="H1095" i="2"/>
  <c r="H1103" i="2"/>
  <c r="N1133" i="2"/>
  <c r="I1143" i="2"/>
  <c r="J1143" i="2"/>
  <c r="K1143" i="2"/>
  <c r="L1143" i="2"/>
  <c r="M1143" i="2"/>
  <c r="N1143" i="2"/>
  <c r="H1151" i="2"/>
  <c r="H1159" i="2"/>
  <c r="H1143" i="2" s="1"/>
  <c r="I1168" i="2"/>
  <c r="J1168" i="2"/>
  <c r="K1168" i="2"/>
  <c r="K1222" i="2" s="1"/>
  <c r="L1168" i="2"/>
  <c r="M1168" i="2"/>
  <c r="N1168" i="2"/>
  <c r="H1176" i="2"/>
  <c r="H1184" i="2"/>
  <c r="H1192" i="2"/>
  <c r="H1200" i="2"/>
  <c r="L1222" i="2"/>
  <c r="H1240" i="2"/>
  <c r="I1240" i="2"/>
  <c r="J1240" i="2"/>
  <c r="K1240" i="2"/>
  <c r="L1240" i="2"/>
  <c r="M1240" i="2"/>
  <c r="N1240" i="2"/>
  <c r="H1256" i="2"/>
  <c r="H1262" i="2"/>
  <c r="I1262" i="2"/>
  <c r="J1262" i="2"/>
  <c r="K1262" i="2"/>
  <c r="L1262" i="2"/>
  <c r="M1262" i="2"/>
  <c r="N1262" i="2"/>
  <c r="M1315" i="2"/>
  <c r="N1315" i="2"/>
  <c r="I1315" i="2"/>
  <c r="J1315" i="2"/>
  <c r="K1315" i="2"/>
  <c r="L1315" i="2"/>
  <c r="I1329" i="2"/>
  <c r="J1329" i="2"/>
  <c r="K1329" i="2"/>
  <c r="L1329" i="2"/>
  <c r="L1335" i="2" s="1"/>
  <c r="H1323" i="2"/>
  <c r="H1315" i="2" s="1"/>
  <c r="H1329" i="2" s="1"/>
  <c r="M1275" i="2"/>
  <c r="M1329" i="2" s="1"/>
  <c r="M1335" i="2" s="1"/>
  <c r="N1275" i="2"/>
  <c r="N1306" i="2" s="1"/>
  <c r="H1283" i="2"/>
  <c r="H1292" i="2"/>
  <c r="H1300" i="2"/>
  <c r="I1306" i="2"/>
  <c r="J1306" i="2"/>
  <c r="K1306" i="2"/>
  <c r="L1306" i="2"/>
  <c r="I34" i="2"/>
  <c r="J34" i="2"/>
  <c r="K34" i="2"/>
  <c r="L34" i="2"/>
  <c r="M34" i="2"/>
  <c r="N34" i="2"/>
  <c r="M963" i="2" l="1"/>
  <c r="I963" i="2"/>
  <c r="L828" i="2"/>
  <c r="L866" i="2" s="1"/>
  <c r="L1363" i="2"/>
  <c r="K1133" i="2"/>
  <c r="M1133" i="2"/>
  <c r="L1029" i="2"/>
  <c r="I828" i="2"/>
  <c r="J828" i="2"/>
  <c r="H1335" i="2"/>
  <c r="H1168" i="2"/>
  <c r="H1222" i="2" s="1"/>
  <c r="M1222" i="2"/>
  <c r="I1222" i="2"/>
  <c r="M1029" i="2"/>
  <c r="I1029" i="2"/>
  <c r="N963" i="2"/>
  <c r="H1275" i="2"/>
  <c r="H1306" i="2" s="1"/>
  <c r="J1335" i="2"/>
  <c r="I1335" i="2"/>
  <c r="M1228" i="2"/>
  <c r="J1133" i="2"/>
  <c r="L1133" i="2"/>
  <c r="H1007" i="2"/>
  <c r="H1029" i="2" s="1"/>
  <c r="H1228" i="2" s="1"/>
  <c r="L963" i="2"/>
  <c r="H919" i="2"/>
  <c r="K828" i="2"/>
  <c r="M1306" i="2"/>
  <c r="N1329" i="2"/>
  <c r="N1335" i="2" s="1"/>
  <c r="K1335" i="2"/>
  <c r="H828" i="2"/>
  <c r="H866" i="2" s="1"/>
  <c r="N828" i="2"/>
  <c r="N426" i="2"/>
  <c r="J426" i="2"/>
  <c r="N1222" i="2"/>
  <c r="N1228" i="2" s="1"/>
  <c r="J1222" i="2"/>
  <c r="N1029" i="2"/>
  <c r="I866" i="2"/>
  <c r="N866" i="2"/>
  <c r="J866" i="2"/>
  <c r="M866" i="2"/>
  <c r="M1341" i="2" s="1"/>
  <c r="K866" i="2"/>
  <c r="K963" i="2"/>
  <c r="H963" i="2"/>
  <c r="L1228" i="2"/>
  <c r="K1228" i="2"/>
  <c r="J1228" i="2"/>
  <c r="J1341" i="2" s="1"/>
  <c r="L1341" i="2"/>
  <c r="M326" i="2"/>
  <c r="H1341" i="2" l="1"/>
  <c r="N1341" i="2"/>
  <c r="I1228" i="2"/>
  <c r="I1341" i="2" s="1"/>
  <c r="K1341" i="2"/>
  <c r="I1362" i="2"/>
  <c r="J1362" i="2"/>
  <c r="K1362" i="2"/>
  <c r="L1362" i="2"/>
  <c r="M1362" i="2"/>
  <c r="N1362" i="2"/>
  <c r="H821" i="2"/>
  <c r="H1362" i="2" s="1"/>
  <c r="H820" i="2"/>
  <c r="H819" i="2"/>
  <c r="H818" i="2"/>
  <c r="H817" i="2" s="1"/>
  <c r="N816" i="2"/>
  <c r="M816" i="2"/>
  <c r="H816" i="2" l="1"/>
  <c r="I717" i="2"/>
  <c r="J717" i="2"/>
  <c r="K717" i="2"/>
  <c r="L717" i="2"/>
  <c r="M717" i="2"/>
  <c r="N717" i="2"/>
  <c r="I718" i="2"/>
  <c r="J718" i="2"/>
  <c r="K718" i="2"/>
  <c r="L718" i="2"/>
  <c r="M718" i="2"/>
  <c r="N718" i="2"/>
  <c r="I719" i="2"/>
  <c r="J719" i="2"/>
  <c r="K719" i="2"/>
  <c r="L719" i="2"/>
  <c r="M719" i="2"/>
  <c r="N719" i="2"/>
  <c r="I720" i="2"/>
  <c r="J720" i="2"/>
  <c r="K720" i="2"/>
  <c r="L720" i="2"/>
  <c r="M720" i="2"/>
  <c r="N720" i="2"/>
  <c r="I721" i="2"/>
  <c r="J721" i="2"/>
  <c r="K721" i="2"/>
  <c r="L721" i="2"/>
  <c r="M721" i="2"/>
  <c r="N721" i="2"/>
  <c r="I722" i="2"/>
  <c r="J722" i="2"/>
  <c r="K722" i="2"/>
  <c r="L722" i="2"/>
  <c r="M722" i="2"/>
  <c r="N722" i="2"/>
  <c r="I723" i="2"/>
  <c r="J723" i="2"/>
  <c r="K723" i="2"/>
  <c r="L723" i="2"/>
  <c r="M723" i="2"/>
  <c r="N723" i="2"/>
  <c r="D720" i="2"/>
  <c r="E720" i="2"/>
  <c r="F720" i="2"/>
  <c r="G720" i="2"/>
  <c r="C720" i="2"/>
  <c r="D370" i="2"/>
  <c r="E370" i="2"/>
  <c r="F370" i="2"/>
  <c r="G370" i="2"/>
  <c r="C370" i="2"/>
  <c r="D369" i="2"/>
  <c r="E369" i="2"/>
  <c r="F369" i="2"/>
  <c r="G369" i="2"/>
  <c r="I369" i="2"/>
  <c r="J369" i="2"/>
  <c r="K369" i="2"/>
  <c r="L369" i="2"/>
  <c r="M369" i="2"/>
  <c r="N369" i="2"/>
  <c r="C369" i="2"/>
  <c r="H390" i="2"/>
  <c r="H369" i="2" s="1"/>
  <c r="I635" i="2" l="1"/>
  <c r="J635" i="2"/>
  <c r="K635" i="2"/>
  <c r="L635" i="2"/>
  <c r="M635" i="2"/>
  <c r="N635" i="2"/>
  <c r="I636" i="2"/>
  <c r="J636" i="2"/>
  <c r="K636" i="2"/>
  <c r="L636" i="2"/>
  <c r="M636" i="2"/>
  <c r="N636" i="2"/>
  <c r="I637" i="2"/>
  <c r="J637" i="2"/>
  <c r="K637" i="2"/>
  <c r="L637" i="2"/>
  <c r="M637" i="2"/>
  <c r="N637" i="2"/>
  <c r="I632" i="2"/>
  <c r="J632" i="2"/>
  <c r="K632" i="2"/>
  <c r="L632" i="2"/>
  <c r="M632" i="2"/>
  <c r="N632" i="2"/>
  <c r="H632" i="2"/>
  <c r="I640" i="2"/>
  <c r="J640" i="2"/>
  <c r="K640" i="2"/>
  <c r="L640" i="2"/>
  <c r="M640" i="2"/>
  <c r="N640" i="2"/>
  <c r="I641" i="2"/>
  <c r="J641" i="2"/>
  <c r="K641" i="2"/>
  <c r="L641" i="2"/>
  <c r="M641" i="2"/>
  <c r="N641" i="2"/>
  <c r="I642" i="2"/>
  <c r="J642" i="2"/>
  <c r="K642" i="2"/>
  <c r="L642" i="2"/>
  <c r="M642" i="2"/>
  <c r="N642" i="2"/>
  <c r="D640" i="2"/>
  <c r="E640" i="2"/>
  <c r="F640" i="2"/>
  <c r="G640" i="2"/>
  <c r="D641" i="2"/>
  <c r="E641" i="2"/>
  <c r="F641" i="2"/>
  <c r="G641" i="2"/>
  <c r="D642" i="2"/>
  <c r="E642" i="2"/>
  <c r="F642" i="2"/>
  <c r="G642" i="2"/>
  <c r="C641" i="2"/>
  <c r="C642" i="2"/>
  <c r="C640" i="2"/>
  <c r="F638" i="2"/>
  <c r="L621" i="2"/>
  <c r="L612" i="2" s="1"/>
  <c r="M467" i="2"/>
  <c r="N467" i="2"/>
  <c r="M465" i="2"/>
  <c r="N465" i="2"/>
  <c r="M464" i="2"/>
  <c r="N464" i="2"/>
  <c r="M469" i="2"/>
  <c r="N469" i="2"/>
  <c r="M466" i="2"/>
  <c r="N466" i="2"/>
  <c r="L522" i="2"/>
  <c r="L521" i="2"/>
  <c r="L530" i="2"/>
  <c r="L529" i="2" s="1"/>
  <c r="H521" i="2" l="1"/>
  <c r="L516" i="2"/>
  <c r="L448" i="2"/>
  <c r="L415" i="2"/>
  <c r="H388" i="2" l="1"/>
  <c r="G336" i="2"/>
  <c r="I336" i="2"/>
  <c r="J336" i="2"/>
  <c r="K336" i="2"/>
  <c r="L336" i="2"/>
  <c r="M336" i="2"/>
  <c r="M1355" i="2" s="1"/>
  <c r="N336" i="2"/>
  <c r="N1355" i="2" s="1"/>
  <c r="D350" i="2"/>
  <c r="D336" i="2" s="1"/>
  <c r="E350" i="2"/>
  <c r="E336" i="2" s="1"/>
  <c r="F350" i="2"/>
  <c r="F336" i="2" s="1"/>
  <c r="C350" i="2"/>
  <c r="C336" i="2" s="1"/>
  <c r="H350" i="2"/>
  <c r="H336" i="2" s="1"/>
  <c r="H351" i="2"/>
  <c r="D333" i="2"/>
  <c r="E333" i="2"/>
  <c r="F333" i="2"/>
  <c r="G333" i="2"/>
  <c r="I333" i="2"/>
  <c r="J333" i="2"/>
  <c r="K333" i="2"/>
  <c r="L333" i="2"/>
  <c r="M333" i="2"/>
  <c r="N333" i="2"/>
  <c r="C333" i="2"/>
  <c r="H347" i="2"/>
  <c r="H333" i="2" s="1"/>
  <c r="L20" i="2"/>
  <c r="L189" i="2" l="1"/>
  <c r="J233" i="2"/>
  <c r="K233" i="2"/>
  <c r="L233" i="2"/>
  <c r="M233" i="2"/>
  <c r="N233" i="2"/>
  <c r="I233" i="2"/>
  <c r="M248" i="2"/>
  <c r="N248" i="2"/>
  <c r="J248" i="2"/>
  <c r="K248" i="2"/>
  <c r="L248" i="2"/>
  <c r="I248" i="2"/>
  <c r="H233" i="2" l="1"/>
  <c r="I180" i="2"/>
  <c r="I76" i="2"/>
  <c r="J76" i="2"/>
  <c r="K76" i="2"/>
  <c r="L76" i="2"/>
  <c r="M76" i="2"/>
  <c r="N76" i="2"/>
  <c r="I81" i="2"/>
  <c r="J81" i="2"/>
  <c r="K81" i="2"/>
  <c r="L81" i="2"/>
  <c r="M81" i="2"/>
  <c r="N81" i="2"/>
  <c r="D81" i="2"/>
  <c r="E81" i="2"/>
  <c r="F81" i="2"/>
  <c r="G81" i="2"/>
  <c r="C81" i="2"/>
  <c r="D75" i="2"/>
  <c r="E75" i="2"/>
  <c r="F75" i="2"/>
  <c r="G75" i="2"/>
  <c r="I75" i="2"/>
  <c r="J75" i="2"/>
  <c r="K75" i="2"/>
  <c r="L75" i="2"/>
  <c r="M75" i="2"/>
  <c r="N75" i="2"/>
  <c r="C75" i="2"/>
  <c r="I131" i="2"/>
  <c r="J131" i="2"/>
  <c r="K131" i="2"/>
  <c r="L131" i="2"/>
  <c r="M131" i="2"/>
  <c r="M130" i="2" s="1"/>
  <c r="N131" i="2"/>
  <c r="H133" i="2"/>
  <c r="H81" i="2" s="1"/>
  <c r="H132" i="2"/>
  <c r="H75" i="2" s="1"/>
  <c r="I67" i="2"/>
  <c r="H88" i="2"/>
  <c r="L372" i="2"/>
  <c r="L60" i="2"/>
  <c r="J50" i="2"/>
  <c r="K50" i="2"/>
  <c r="L50" i="2"/>
  <c r="I20" i="2"/>
  <c r="J20" i="2"/>
  <c r="K20" i="2"/>
  <c r="I27" i="2"/>
  <c r="J27" i="2"/>
  <c r="K27" i="2"/>
  <c r="L27" i="2"/>
  <c r="H131" i="2" l="1"/>
  <c r="H130" i="2" s="1"/>
  <c r="H983" i="2" l="1"/>
  <c r="I1034" i="2"/>
  <c r="I1187" i="2" l="1"/>
  <c r="N724" i="2" l="1"/>
  <c r="N725" i="2"/>
  <c r="N729" i="2"/>
  <c r="N741" i="2"/>
  <c r="N749" i="2"/>
  <c r="N766" i="2"/>
  <c r="N783" i="2"/>
  <c r="N800" i="2"/>
  <c r="L329" i="2"/>
  <c r="M71" i="2"/>
  <c r="I22" i="2"/>
  <c r="J22" i="2"/>
  <c r="K22" i="2"/>
  <c r="L22" i="2"/>
  <c r="M22" i="2"/>
  <c r="N22" i="2"/>
  <c r="H37" i="2"/>
  <c r="H22" i="2" s="1"/>
  <c r="H38" i="2"/>
  <c r="I29" i="2"/>
  <c r="N60" i="2"/>
  <c r="K60" i="2"/>
  <c r="K29" i="2" s="1"/>
  <c r="J60" i="2"/>
  <c r="J29" i="2" s="1"/>
  <c r="H49" i="2"/>
  <c r="N50" i="2"/>
  <c r="I16" i="2"/>
  <c r="J16" i="2"/>
  <c r="K16" i="2"/>
  <c r="L16" i="2"/>
  <c r="M16" i="2"/>
  <c r="N16" i="2"/>
  <c r="M24" i="2"/>
  <c r="N24" i="2"/>
  <c r="N29" i="2" l="1"/>
  <c r="N716" i="2"/>
  <c r="L29" i="2"/>
  <c r="M930" i="2"/>
  <c r="I335" i="2" l="1"/>
  <c r="J335" i="2"/>
  <c r="K335" i="2"/>
  <c r="L335" i="2"/>
  <c r="M335" i="2"/>
  <c r="N335" i="2"/>
  <c r="I337" i="2"/>
  <c r="N351" i="2"/>
  <c r="B348" i="2"/>
  <c r="I595" i="2" l="1"/>
  <c r="J595" i="2"/>
  <c r="K595" i="2"/>
  <c r="L595" i="2"/>
  <c r="M595" i="2"/>
  <c r="N595" i="2"/>
  <c r="M621" i="2"/>
  <c r="M612" i="2" s="1"/>
  <c r="H617" i="2"/>
  <c r="H595" i="2" s="1"/>
  <c r="H627" i="2" l="1"/>
  <c r="H628" i="2"/>
  <c r="H629" i="2"/>
  <c r="H630" i="2"/>
  <c r="H626" i="2" l="1"/>
  <c r="J1164" i="2"/>
  <c r="K1164" i="2"/>
  <c r="L1164" i="2"/>
  <c r="M1164" i="2"/>
  <c r="N1164" i="2"/>
  <c r="I1172" i="2"/>
  <c r="H1172" i="2" s="1"/>
  <c r="H1212" i="2"/>
  <c r="N1211" i="2"/>
  <c r="M1211" i="2"/>
  <c r="L1211" i="2"/>
  <c r="K1211" i="2"/>
  <c r="J1211" i="2"/>
  <c r="I1211" i="2"/>
  <c r="N1204" i="2"/>
  <c r="M1204" i="2"/>
  <c r="M1203" i="2" s="1"/>
  <c r="L1204" i="2"/>
  <c r="L1203" i="2" s="1"/>
  <c r="K1204" i="2"/>
  <c r="K1203" i="2" s="1"/>
  <c r="J1204" i="2"/>
  <c r="J1203" i="2" s="1"/>
  <c r="I1204" i="2"/>
  <c r="I1203" i="2" s="1"/>
  <c r="G1204" i="2"/>
  <c r="F1204" i="2"/>
  <c r="N1203" i="2"/>
  <c r="H1199" i="2"/>
  <c r="H1198" i="2"/>
  <c r="H1197" i="2"/>
  <c r="H1196" i="2"/>
  <c r="N1195" i="2"/>
  <c r="N1194" i="2" s="1"/>
  <c r="M1195" i="2"/>
  <c r="M1194" i="2" s="1"/>
  <c r="L1195" i="2"/>
  <c r="K1195" i="2"/>
  <c r="J1195" i="2"/>
  <c r="I1195" i="2"/>
  <c r="H1191" i="2"/>
  <c r="H1190" i="2"/>
  <c r="H1189" i="2"/>
  <c r="H1188" i="2"/>
  <c r="N1187" i="2"/>
  <c r="N1186" i="2" s="1"/>
  <c r="M1187" i="2"/>
  <c r="M1186" i="2" s="1"/>
  <c r="L1187" i="2"/>
  <c r="K1187" i="2"/>
  <c r="J1187" i="2"/>
  <c r="H1183" i="2"/>
  <c r="H1182" i="2"/>
  <c r="H1181" i="2"/>
  <c r="H1180" i="2"/>
  <c r="N1179" i="2"/>
  <c r="N1178" i="2" s="1"/>
  <c r="M1179" i="2"/>
  <c r="M1178" i="2" s="1"/>
  <c r="L1179" i="2"/>
  <c r="K1179" i="2"/>
  <c r="J1179" i="2"/>
  <c r="I1179" i="2"/>
  <c r="H1175" i="2"/>
  <c r="H1174" i="2"/>
  <c r="H1173" i="2"/>
  <c r="N1171" i="2"/>
  <c r="M1171" i="2"/>
  <c r="L1171" i="2"/>
  <c r="K1171" i="2"/>
  <c r="J1171" i="2"/>
  <c r="H1169" i="2"/>
  <c r="N1167" i="2"/>
  <c r="M1167" i="2"/>
  <c r="L1167" i="2"/>
  <c r="K1167" i="2"/>
  <c r="J1167" i="2"/>
  <c r="I1167" i="2"/>
  <c r="N1166" i="2"/>
  <c r="M1166" i="2"/>
  <c r="L1166" i="2"/>
  <c r="K1166" i="2"/>
  <c r="J1166" i="2"/>
  <c r="I1166" i="2"/>
  <c r="N1165" i="2"/>
  <c r="M1165" i="2"/>
  <c r="L1165" i="2"/>
  <c r="K1165" i="2"/>
  <c r="J1165" i="2"/>
  <c r="I1165" i="2"/>
  <c r="N1163" i="2"/>
  <c r="M1163" i="2"/>
  <c r="L1163" i="2"/>
  <c r="K1163" i="2"/>
  <c r="J1163" i="2"/>
  <c r="I1163" i="2"/>
  <c r="G1163" i="2"/>
  <c r="F1163" i="2"/>
  <c r="E1163" i="2"/>
  <c r="D1163" i="2"/>
  <c r="C1163" i="2"/>
  <c r="H1158" i="2"/>
  <c r="H1157" i="2"/>
  <c r="H1156" i="2"/>
  <c r="K1154" i="2"/>
  <c r="J1154" i="2"/>
  <c r="N1154" i="2"/>
  <c r="N1153" i="2" s="1"/>
  <c r="M1154" i="2"/>
  <c r="M1153" i="2" s="1"/>
  <c r="H1150" i="2"/>
  <c r="H1149" i="2"/>
  <c r="H1148" i="2"/>
  <c r="H1147" i="2"/>
  <c r="H1138" i="2" s="1"/>
  <c r="N1146" i="2"/>
  <c r="M1146" i="2"/>
  <c r="L1146" i="2"/>
  <c r="K1146" i="2"/>
  <c r="J1146" i="2"/>
  <c r="I1146" i="2"/>
  <c r="N1142" i="2"/>
  <c r="M1142" i="2"/>
  <c r="L1142" i="2"/>
  <c r="K1142" i="2"/>
  <c r="K1221" i="2" s="1"/>
  <c r="J1142" i="2"/>
  <c r="I1142" i="2"/>
  <c r="N1141" i="2"/>
  <c r="M1141" i="2"/>
  <c r="L1141" i="2"/>
  <c r="K1141" i="2"/>
  <c r="J1141" i="2"/>
  <c r="I1141" i="2"/>
  <c r="I1220" i="2" s="1"/>
  <c r="N1140" i="2"/>
  <c r="M1140" i="2"/>
  <c r="L1140" i="2"/>
  <c r="K1140" i="2"/>
  <c r="K1219" i="2" s="1"/>
  <c r="J1140" i="2"/>
  <c r="I1140" i="2"/>
  <c r="N1139" i="2"/>
  <c r="M1139" i="2"/>
  <c r="G1139" i="2"/>
  <c r="F1139" i="2"/>
  <c r="E1139" i="2"/>
  <c r="D1139" i="2"/>
  <c r="C1139" i="2"/>
  <c r="N1138" i="2"/>
  <c r="M1138" i="2"/>
  <c r="L1138" i="2"/>
  <c r="K1138" i="2"/>
  <c r="J1138" i="2"/>
  <c r="I1138" i="2"/>
  <c r="G1138" i="2"/>
  <c r="F1138" i="2"/>
  <c r="E1138" i="2"/>
  <c r="D1138" i="2"/>
  <c r="C1138" i="2"/>
  <c r="H1123" i="2"/>
  <c r="H1122" i="2" s="1"/>
  <c r="N1122" i="2"/>
  <c r="N1121" i="2" s="1"/>
  <c r="M1122" i="2"/>
  <c r="M1121" i="2" s="1"/>
  <c r="L1122" i="2"/>
  <c r="L1121" i="2" s="1"/>
  <c r="K1122" i="2"/>
  <c r="J1122" i="2"/>
  <c r="I1122" i="2"/>
  <c r="H1120" i="2"/>
  <c r="H1115" i="2"/>
  <c r="H1114" i="2" s="1"/>
  <c r="N1114" i="2"/>
  <c r="N1113" i="2" s="1"/>
  <c r="M1114" i="2"/>
  <c r="M1113" i="2" s="1"/>
  <c r="L1114" i="2"/>
  <c r="K1114" i="2"/>
  <c r="J1114" i="2"/>
  <c r="I1114" i="2"/>
  <c r="H1112" i="2"/>
  <c r="H1107" i="2"/>
  <c r="H1106" i="2" s="1"/>
  <c r="N1106" i="2"/>
  <c r="N1105" i="2" s="1"/>
  <c r="M1106" i="2"/>
  <c r="M1105" i="2" s="1"/>
  <c r="L1106" i="2"/>
  <c r="K1106" i="2"/>
  <c r="J1106" i="2"/>
  <c r="I1106" i="2"/>
  <c r="H1104" i="2"/>
  <c r="H1102" i="2"/>
  <c r="H1101" i="2"/>
  <c r="H1100" i="2"/>
  <c r="N1099" i="2"/>
  <c r="M1099" i="2"/>
  <c r="M1070" i="2" s="1"/>
  <c r="L1099" i="2"/>
  <c r="L1098" i="2" s="1"/>
  <c r="K1099" i="2"/>
  <c r="J1099" i="2"/>
  <c r="J1098" i="2" s="1"/>
  <c r="I1098" i="2"/>
  <c r="H1096" i="2"/>
  <c r="H1094" i="2"/>
  <c r="H1093" i="2"/>
  <c r="H1092" i="2"/>
  <c r="L1090" i="2"/>
  <c r="L1088" i="2" s="1"/>
  <c r="K1090" i="2"/>
  <c r="J1090" i="2"/>
  <c r="I1090" i="2"/>
  <c r="I1088" i="2" s="1"/>
  <c r="H1089" i="2"/>
  <c r="H1071" i="2" s="1"/>
  <c r="N1088" i="2"/>
  <c r="N1087" i="2" s="1"/>
  <c r="M1088" i="2"/>
  <c r="M1087" i="2" s="1"/>
  <c r="H1084" i="2"/>
  <c r="H1083" i="2"/>
  <c r="H1082" i="2"/>
  <c r="H1081" i="2"/>
  <c r="H1080" i="2"/>
  <c r="N1079" i="2"/>
  <c r="N1078" i="2" s="1"/>
  <c r="M1079" i="2"/>
  <c r="M1078" i="2" s="1"/>
  <c r="L1079" i="2"/>
  <c r="K1079" i="2"/>
  <c r="J1079" i="2"/>
  <c r="I1079" i="2"/>
  <c r="N1075" i="2"/>
  <c r="M1075" i="2"/>
  <c r="L1075" i="2"/>
  <c r="K1075" i="2"/>
  <c r="J1075" i="2"/>
  <c r="I1075" i="2"/>
  <c r="N1074" i="2"/>
  <c r="M1074" i="2"/>
  <c r="L1074" i="2"/>
  <c r="K1074" i="2"/>
  <c r="J1074" i="2"/>
  <c r="I1074" i="2"/>
  <c r="N1073" i="2"/>
  <c r="M1073" i="2"/>
  <c r="L1073" i="2"/>
  <c r="K1073" i="2"/>
  <c r="J1073" i="2"/>
  <c r="I1073" i="2"/>
  <c r="N1072" i="2"/>
  <c r="M1072" i="2"/>
  <c r="L1072" i="2"/>
  <c r="J1072" i="2"/>
  <c r="I1072" i="2"/>
  <c r="N1071" i="2"/>
  <c r="M1071" i="2"/>
  <c r="L1071" i="2"/>
  <c r="K1071" i="2"/>
  <c r="J1071" i="2"/>
  <c r="I1071" i="2"/>
  <c r="G1071" i="2"/>
  <c r="F1071" i="2"/>
  <c r="E1071" i="2"/>
  <c r="D1071" i="2"/>
  <c r="C1071" i="2"/>
  <c r="G1070" i="2"/>
  <c r="E1070" i="2"/>
  <c r="D1070" i="2"/>
  <c r="C1070" i="2"/>
  <c r="H1065" i="2"/>
  <c r="H1064" i="2"/>
  <c r="H1063" i="2"/>
  <c r="H1062" i="2"/>
  <c r="H1061" i="2" s="1"/>
  <c r="N1061" i="2"/>
  <c r="M1061" i="2"/>
  <c r="L1061" i="2"/>
  <c r="K1061" i="2"/>
  <c r="J1061" i="2"/>
  <c r="I1061" i="2"/>
  <c r="H1059" i="2"/>
  <c r="H1057" i="2"/>
  <c r="H1056" i="2"/>
  <c r="H1055" i="2"/>
  <c r="J1054" i="2"/>
  <c r="N1053" i="2"/>
  <c r="M1053" i="2"/>
  <c r="L1053" i="2"/>
  <c r="K1053" i="2"/>
  <c r="I1053" i="2"/>
  <c r="H1049" i="2"/>
  <c r="H1048" i="2"/>
  <c r="H1047" i="2"/>
  <c r="H1046" i="2"/>
  <c r="H1036" i="2" s="1"/>
  <c r="I1045" i="2"/>
  <c r="H1045" i="2" s="1"/>
  <c r="H1044" i="2"/>
  <c r="H1034" i="2" s="1"/>
  <c r="N1043" i="2"/>
  <c r="N1042" i="2" s="1"/>
  <c r="M1043" i="2"/>
  <c r="M1042" i="2" s="1"/>
  <c r="L1043" i="2"/>
  <c r="K1043" i="2"/>
  <c r="J1043" i="2"/>
  <c r="N1039" i="2"/>
  <c r="M1039" i="2"/>
  <c r="L1039" i="2"/>
  <c r="K1039" i="2"/>
  <c r="J1039" i="2"/>
  <c r="I1039" i="2"/>
  <c r="N1038" i="2"/>
  <c r="M1038" i="2"/>
  <c r="L1038" i="2"/>
  <c r="K1038" i="2"/>
  <c r="J1038" i="2"/>
  <c r="I1038" i="2"/>
  <c r="N1037" i="2"/>
  <c r="M1037" i="2"/>
  <c r="L1037" i="2"/>
  <c r="K1037" i="2"/>
  <c r="J1037" i="2"/>
  <c r="I1037" i="2"/>
  <c r="N1036" i="2"/>
  <c r="M1036" i="2"/>
  <c r="L1036" i="2"/>
  <c r="K1036" i="2"/>
  <c r="J1036" i="2"/>
  <c r="I1036" i="2"/>
  <c r="N1035" i="2"/>
  <c r="M1035" i="2"/>
  <c r="L1035" i="2"/>
  <c r="K1035" i="2"/>
  <c r="G1035" i="2"/>
  <c r="F1035" i="2"/>
  <c r="E1035" i="2"/>
  <c r="D1035" i="2"/>
  <c r="C1035" i="2"/>
  <c r="N1034" i="2"/>
  <c r="M1034" i="2"/>
  <c r="L1034" i="2"/>
  <c r="K1034" i="2"/>
  <c r="J1034" i="2"/>
  <c r="G1034" i="2"/>
  <c r="F1034" i="2"/>
  <c r="E1034" i="2"/>
  <c r="D1034" i="2"/>
  <c r="C1034" i="2"/>
  <c r="H1022" i="2"/>
  <c r="H1021" i="2"/>
  <c r="H1020" i="2"/>
  <c r="H1019" i="2"/>
  <c r="N1018" i="2"/>
  <c r="N1017" i="2" s="1"/>
  <c r="M1018" i="2"/>
  <c r="M1017" i="2" s="1"/>
  <c r="L1018" i="2"/>
  <c r="K1018" i="2"/>
  <c r="J1018" i="2"/>
  <c r="I1018" i="2"/>
  <c r="H1016" i="2"/>
  <c r="H1014" i="2"/>
  <c r="H1013" i="2"/>
  <c r="H1012" i="2"/>
  <c r="H1011" i="2"/>
  <c r="N1010" i="2"/>
  <c r="M1010" i="2"/>
  <c r="L1010" i="2"/>
  <c r="K1010" i="2"/>
  <c r="J1010" i="2"/>
  <c r="I1010" i="2"/>
  <c r="N1006" i="2"/>
  <c r="M1006" i="2"/>
  <c r="L1006" i="2"/>
  <c r="K1006" i="2"/>
  <c r="J1006" i="2"/>
  <c r="I1006" i="2"/>
  <c r="N1005" i="2"/>
  <c r="M1005" i="2"/>
  <c r="L1005" i="2"/>
  <c r="K1005" i="2"/>
  <c r="J1005" i="2"/>
  <c r="I1005" i="2"/>
  <c r="N1004" i="2"/>
  <c r="M1004" i="2"/>
  <c r="L1004" i="2"/>
  <c r="K1004" i="2"/>
  <c r="J1004" i="2"/>
  <c r="I1004" i="2"/>
  <c r="N1003" i="2"/>
  <c r="M1003" i="2"/>
  <c r="L1003" i="2"/>
  <c r="K1003" i="2"/>
  <c r="J1003" i="2"/>
  <c r="I1003" i="2"/>
  <c r="G1003" i="2"/>
  <c r="F1003" i="2"/>
  <c r="C1003" i="2"/>
  <c r="N1002" i="2"/>
  <c r="M1002" i="2"/>
  <c r="L1002" i="2"/>
  <c r="K1002" i="2"/>
  <c r="J1002" i="2"/>
  <c r="I1002" i="2"/>
  <c r="G1002" i="2"/>
  <c r="F1002" i="2"/>
  <c r="E1002" i="2"/>
  <c r="D1002" i="2"/>
  <c r="C1002" i="2"/>
  <c r="H997" i="2"/>
  <c r="H996" i="2"/>
  <c r="H995" i="2"/>
  <c r="H994" i="2"/>
  <c r="H974" i="2" s="1"/>
  <c r="N993" i="2"/>
  <c r="N992" i="2" s="1"/>
  <c r="M993" i="2"/>
  <c r="M992" i="2" s="1"/>
  <c r="L993" i="2"/>
  <c r="K993" i="2"/>
  <c r="J993" i="2"/>
  <c r="I993" i="2"/>
  <c r="H989" i="2"/>
  <c r="H988" i="2"/>
  <c r="H987" i="2"/>
  <c r="H986" i="2"/>
  <c r="H975" i="2" s="1"/>
  <c r="H985" i="2"/>
  <c r="H973" i="2" s="1"/>
  <c r="H984" i="2"/>
  <c r="N981" i="2"/>
  <c r="M981" i="2"/>
  <c r="N978" i="2"/>
  <c r="M978" i="2"/>
  <c r="L978" i="2"/>
  <c r="K978" i="2"/>
  <c r="J978" i="2"/>
  <c r="I978" i="2"/>
  <c r="N977" i="2"/>
  <c r="M977" i="2"/>
  <c r="L977" i="2"/>
  <c r="K977" i="2"/>
  <c r="J977" i="2"/>
  <c r="I977" i="2"/>
  <c r="N976" i="2"/>
  <c r="M976" i="2"/>
  <c r="L976" i="2"/>
  <c r="K976" i="2"/>
  <c r="J976" i="2"/>
  <c r="I976" i="2"/>
  <c r="N975" i="2"/>
  <c r="M975" i="2"/>
  <c r="L975" i="2"/>
  <c r="L1366" i="2" s="1"/>
  <c r="K975" i="2"/>
  <c r="J975" i="2"/>
  <c r="I975" i="2"/>
  <c r="G975" i="2"/>
  <c r="F975" i="2"/>
  <c r="E975" i="2"/>
  <c r="D975" i="2"/>
  <c r="C975" i="2"/>
  <c r="N974" i="2"/>
  <c r="M974" i="2"/>
  <c r="L974" i="2"/>
  <c r="K974" i="2"/>
  <c r="J974" i="2"/>
  <c r="I974" i="2"/>
  <c r="G974" i="2"/>
  <c r="F974" i="2"/>
  <c r="E974" i="2"/>
  <c r="D974" i="2"/>
  <c r="C974" i="2"/>
  <c r="N973" i="2"/>
  <c r="M973" i="2"/>
  <c r="L973" i="2"/>
  <c r="K973" i="2"/>
  <c r="J973" i="2"/>
  <c r="I973" i="2"/>
  <c r="G973" i="2"/>
  <c r="F973" i="2"/>
  <c r="E973" i="2"/>
  <c r="D973" i="2"/>
  <c r="C973" i="2"/>
  <c r="N972" i="2"/>
  <c r="M972" i="2"/>
  <c r="L972" i="2"/>
  <c r="K972" i="2"/>
  <c r="I972" i="2"/>
  <c r="G972" i="2"/>
  <c r="F972" i="2"/>
  <c r="E972" i="2"/>
  <c r="D972" i="2"/>
  <c r="C972" i="2"/>
  <c r="N971" i="2"/>
  <c r="M971" i="2"/>
  <c r="L971" i="2"/>
  <c r="K971" i="2"/>
  <c r="J971" i="2"/>
  <c r="I971" i="2"/>
  <c r="G971" i="2"/>
  <c r="F971" i="2"/>
  <c r="E971" i="2"/>
  <c r="D971" i="2"/>
  <c r="C971" i="2"/>
  <c r="H972" i="2" l="1"/>
  <c r="H982" i="2"/>
  <c r="I1366" i="2"/>
  <c r="M1366" i="2"/>
  <c r="J1366" i="2"/>
  <c r="N1366" i="2"/>
  <c r="K1366" i="2"/>
  <c r="I1035" i="2"/>
  <c r="I1033" i="2" s="1"/>
  <c r="K1070" i="2"/>
  <c r="K1130" i="2"/>
  <c r="I1131" i="2"/>
  <c r="K1132" i="2"/>
  <c r="I1027" i="2"/>
  <c r="M1027" i="2"/>
  <c r="K1028" i="2"/>
  <c r="M1131" i="2"/>
  <c r="I1043" i="2"/>
  <c r="M1218" i="2"/>
  <c r="N1218" i="2"/>
  <c r="H1171" i="2"/>
  <c r="H1170" i="2" s="1"/>
  <c r="I1130" i="2"/>
  <c r="K1131" i="2"/>
  <c r="I1132" i="2"/>
  <c r="J1130" i="2"/>
  <c r="N1130" i="2"/>
  <c r="L1131" i="2"/>
  <c r="J1132" i="2"/>
  <c r="N1132" i="2"/>
  <c r="I1025" i="2"/>
  <c r="M1130" i="2"/>
  <c r="M1132" i="2"/>
  <c r="M1129" i="2"/>
  <c r="L1130" i="2"/>
  <c r="J1131" i="2"/>
  <c r="N1131" i="2"/>
  <c r="L1132" i="2"/>
  <c r="I1171" i="2"/>
  <c r="I1164" i="2"/>
  <c r="H1164" i="2" s="1"/>
  <c r="J1220" i="2"/>
  <c r="M1001" i="2"/>
  <c r="L1001" i="2"/>
  <c r="H1018" i="2"/>
  <c r="H1017" i="2" s="1"/>
  <c r="H1038" i="2"/>
  <c r="H1075" i="2"/>
  <c r="K1088" i="2"/>
  <c r="I1219" i="2"/>
  <c r="K1220" i="2"/>
  <c r="I1221" i="2"/>
  <c r="M1221" i="2"/>
  <c r="L1154" i="2"/>
  <c r="H1179" i="2"/>
  <c r="H1178" i="2" s="1"/>
  <c r="L1219" i="2"/>
  <c r="L1221" i="2"/>
  <c r="N970" i="2"/>
  <c r="L1026" i="2"/>
  <c r="J1027" i="2"/>
  <c r="N1027" i="2"/>
  <c r="L1028" i="2"/>
  <c r="J1070" i="2"/>
  <c r="J1069" i="2" s="1"/>
  <c r="H1073" i="2"/>
  <c r="I1139" i="2"/>
  <c r="H993" i="2"/>
  <c r="H992" i="2" s="1"/>
  <c r="J1001" i="2"/>
  <c r="N1001" i="2"/>
  <c r="H1043" i="2"/>
  <c r="H1042" i="2" s="1"/>
  <c r="H1037" i="2"/>
  <c r="N1070" i="2"/>
  <c r="N1129" i="2" s="1"/>
  <c r="H1165" i="2"/>
  <c r="H1166" i="2"/>
  <c r="N1026" i="2"/>
  <c r="N1033" i="2"/>
  <c r="K1098" i="2"/>
  <c r="K1139" i="2"/>
  <c r="K1137" i="2" s="1"/>
  <c r="H1187" i="2"/>
  <c r="H1186" i="2" s="1"/>
  <c r="M970" i="2"/>
  <c r="H977" i="2"/>
  <c r="J1028" i="2"/>
  <c r="N1028" i="2"/>
  <c r="H1003" i="2"/>
  <c r="H1004" i="2"/>
  <c r="H1006" i="2"/>
  <c r="H1091" i="2"/>
  <c r="H1072" i="2" s="1"/>
  <c r="N1098" i="2"/>
  <c r="N1097" i="2" s="1"/>
  <c r="M1069" i="2"/>
  <c r="L1139" i="2"/>
  <c r="L1137" i="2" s="1"/>
  <c r="J1219" i="2"/>
  <c r="N1219" i="2"/>
  <c r="L1220" i="2"/>
  <c r="J1221" i="2"/>
  <c r="N1221" i="2"/>
  <c r="H1140" i="2"/>
  <c r="M1025" i="2"/>
  <c r="M1033" i="2"/>
  <c r="H1141" i="2"/>
  <c r="H1195" i="2"/>
  <c r="H1194" i="2" s="1"/>
  <c r="H978" i="2"/>
  <c r="H1005" i="2"/>
  <c r="K1072" i="2"/>
  <c r="H1121" i="2"/>
  <c r="M1137" i="2"/>
  <c r="H1146" i="2"/>
  <c r="H1142" i="2"/>
  <c r="L1162" i="2"/>
  <c r="J1162" i="2"/>
  <c r="N1162" i="2"/>
  <c r="H1167" i="2"/>
  <c r="K970" i="2"/>
  <c r="L970" i="2"/>
  <c r="H1113" i="2"/>
  <c r="M1220" i="2"/>
  <c r="K1025" i="2"/>
  <c r="I970" i="2"/>
  <c r="H1039" i="2"/>
  <c r="N1137" i="2"/>
  <c r="K1162" i="2"/>
  <c r="J972" i="2"/>
  <c r="J970" i="2" s="1"/>
  <c r="J1026" i="2"/>
  <c r="K1027" i="2"/>
  <c r="I1028" i="2"/>
  <c r="M1028" i="2"/>
  <c r="H976" i="2"/>
  <c r="I1070" i="2"/>
  <c r="I1069" i="2" s="1"/>
  <c r="H1074" i="2"/>
  <c r="H1090" i="2"/>
  <c r="L1070" i="2"/>
  <c r="L1069" i="2" s="1"/>
  <c r="H1105" i="2"/>
  <c r="I1154" i="2"/>
  <c r="M1162" i="2"/>
  <c r="K1026" i="2"/>
  <c r="H1054" i="2"/>
  <c r="H1053" i="2" s="1"/>
  <c r="H1052" i="2" s="1"/>
  <c r="J1053" i="2"/>
  <c r="H1002" i="2"/>
  <c r="H1010" i="2"/>
  <c r="H1009" i="2" s="1"/>
  <c r="H1060" i="2"/>
  <c r="H1163" i="2"/>
  <c r="H1366" i="2" s="1"/>
  <c r="I1026" i="2"/>
  <c r="N1025" i="2"/>
  <c r="J1035" i="2"/>
  <c r="K1033" i="2"/>
  <c r="L1033" i="2"/>
  <c r="H1099" i="2"/>
  <c r="H1098" i="2" s="1"/>
  <c r="H1097" i="2" s="1"/>
  <c r="M1098" i="2"/>
  <c r="M1097" i="2" s="1"/>
  <c r="J1139" i="2"/>
  <c r="J1137" i="2" s="1"/>
  <c r="H1204" i="2"/>
  <c r="H1203" i="2" s="1"/>
  <c r="H1211" i="2"/>
  <c r="M1219" i="2"/>
  <c r="N1220" i="2"/>
  <c r="L1027" i="2"/>
  <c r="H1079" i="2"/>
  <c r="H1078" i="2" s="1"/>
  <c r="L1025" i="2"/>
  <c r="M1026" i="2"/>
  <c r="H971" i="2"/>
  <c r="H981" i="2"/>
  <c r="I1001" i="2"/>
  <c r="K1001" i="2"/>
  <c r="H1155" i="2"/>
  <c r="H1219" i="2" l="1"/>
  <c r="K1069" i="2"/>
  <c r="I1226" i="2"/>
  <c r="I1162" i="2"/>
  <c r="K1227" i="2"/>
  <c r="M1226" i="2"/>
  <c r="H1132" i="2"/>
  <c r="H1026" i="2"/>
  <c r="H1220" i="2"/>
  <c r="N1128" i="2"/>
  <c r="L1225" i="2"/>
  <c r="M1227" i="2"/>
  <c r="J1218" i="2"/>
  <c r="J1217" i="2" s="1"/>
  <c r="H1130" i="2"/>
  <c r="L1227" i="2"/>
  <c r="L1129" i="2"/>
  <c r="L1128" i="2" s="1"/>
  <c r="I1137" i="2"/>
  <c r="I1218" i="2"/>
  <c r="I1217" i="2" s="1"/>
  <c r="L1218" i="2"/>
  <c r="L1217" i="2" s="1"/>
  <c r="H1221" i="2"/>
  <c r="N1227" i="2"/>
  <c r="K1218" i="2"/>
  <c r="K1217" i="2" s="1"/>
  <c r="N1069" i="2"/>
  <c r="H1027" i="2"/>
  <c r="M1225" i="2"/>
  <c r="I1225" i="2"/>
  <c r="J1226" i="2"/>
  <c r="J1025" i="2"/>
  <c r="J1024" i="2" s="1"/>
  <c r="K1129" i="2"/>
  <c r="J1033" i="2"/>
  <c r="J1129" i="2"/>
  <c r="J1128" i="2" s="1"/>
  <c r="K1024" i="2"/>
  <c r="I1129" i="2"/>
  <c r="N1217" i="2"/>
  <c r="H1088" i="2"/>
  <c r="H1087" i="2" s="1"/>
  <c r="J1225" i="2"/>
  <c r="H1131" i="2"/>
  <c r="H1070" i="2"/>
  <c r="H1069" i="2" s="1"/>
  <c r="H970" i="2"/>
  <c r="H1162" i="2"/>
  <c r="H1001" i="2"/>
  <c r="H1028" i="2"/>
  <c r="N1225" i="2"/>
  <c r="J1227" i="2"/>
  <c r="M1128" i="2"/>
  <c r="I1227" i="2"/>
  <c r="I1024" i="2"/>
  <c r="M1024" i="2"/>
  <c r="K1128" i="2"/>
  <c r="M1217" i="2"/>
  <c r="N1226" i="2"/>
  <c r="K1226" i="2"/>
  <c r="L1024" i="2"/>
  <c r="L1226" i="2"/>
  <c r="N1224" i="2"/>
  <c r="N1024" i="2"/>
  <c r="H1035" i="2"/>
  <c r="M1224" i="2"/>
  <c r="H1154" i="2"/>
  <c r="H1153" i="2" s="1"/>
  <c r="H1139" i="2"/>
  <c r="K1225" i="2"/>
  <c r="I326" i="2"/>
  <c r="J326" i="2"/>
  <c r="K326" i="2"/>
  <c r="L326" i="2"/>
  <c r="N326" i="2"/>
  <c r="H326" i="2"/>
  <c r="K1224" i="2" l="1"/>
  <c r="K1223" i="2" s="1"/>
  <c r="J1224" i="2"/>
  <c r="J1223" i="2" s="1"/>
  <c r="H1225" i="2"/>
  <c r="M1223" i="2"/>
  <c r="N1223" i="2"/>
  <c r="L1224" i="2"/>
  <c r="L1223" i="2" s="1"/>
  <c r="I1224" i="2"/>
  <c r="I1223" i="2" s="1"/>
  <c r="H1137" i="2"/>
  <c r="H1218" i="2"/>
  <c r="H1217" i="2" s="1"/>
  <c r="I1128" i="2"/>
  <c r="H1033" i="2"/>
  <c r="H1129" i="2"/>
  <c r="H1128" i="2" s="1"/>
  <c r="H1025" i="2"/>
  <c r="H1024" i="2" s="1"/>
  <c r="H1226" i="2"/>
  <c r="H1227" i="2"/>
  <c r="H1224" i="2" l="1"/>
  <c r="H1223" i="2" s="1"/>
  <c r="O1345" i="2"/>
  <c r="I1425" i="2"/>
  <c r="J1425" i="2"/>
  <c r="K1425" i="2"/>
  <c r="L1425" i="2"/>
  <c r="M1425" i="2"/>
  <c r="N1425" i="2"/>
  <c r="I1426" i="2"/>
  <c r="J1426" i="2"/>
  <c r="K1426" i="2"/>
  <c r="L1426" i="2"/>
  <c r="M1426" i="2"/>
  <c r="N1426" i="2"/>
  <c r="I1430" i="2"/>
  <c r="J1430" i="2"/>
  <c r="K1430" i="2"/>
  <c r="L1430" i="2"/>
  <c r="N1430" i="2"/>
  <c r="I913" i="2" l="1"/>
  <c r="J913" i="2"/>
  <c r="L913" i="2"/>
  <c r="M913" i="2"/>
  <c r="N913" i="2"/>
  <c r="I914" i="2"/>
  <c r="J914" i="2"/>
  <c r="K914" i="2"/>
  <c r="L914" i="2"/>
  <c r="M914" i="2"/>
  <c r="N914" i="2"/>
  <c r="I915" i="2"/>
  <c r="J915" i="2"/>
  <c r="K915" i="2"/>
  <c r="L915" i="2"/>
  <c r="M915" i="2"/>
  <c r="N915" i="2"/>
  <c r="I916" i="2"/>
  <c r="I1360" i="2" s="1"/>
  <c r="J916" i="2"/>
  <c r="J1360" i="2" s="1"/>
  <c r="K916" i="2"/>
  <c r="K1360" i="2" s="1"/>
  <c r="L916" i="2"/>
  <c r="L1360" i="2" s="1"/>
  <c r="M916" i="2"/>
  <c r="M1360" i="2" s="1"/>
  <c r="N916" i="2"/>
  <c r="N1360" i="2" s="1"/>
  <c r="H941" i="2"/>
  <c r="H940" i="2"/>
  <c r="H939" i="2"/>
  <c r="H915" i="2" s="1"/>
  <c r="H931" i="2"/>
  <c r="H914" i="2" s="1"/>
  <c r="M953" i="2" l="1"/>
  <c r="N953" i="2"/>
  <c r="L953" i="2"/>
  <c r="J953" i="2"/>
  <c r="I953" i="2"/>
  <c r="K954" i="2"/>
  <c r="N954" i="2"/>
  <c r="J954" i="2"/>
  <c r="M954" i="2"/>
  <c r="I954" i="2"/>
  <c r="L954" i="2"/>
  <c r="H942" i="2"/>
  <c r="H938" i="2" s="1"/>
  <c r="N938" i="2"/>
  <c r="M938" i="2"/>
  <c r="L938" i="2"/>
  <c r="K938" i="2"/>
  <c r="J938" i="2"/>
  <c r="I938" i="2"/>
  <c r="H934" i="2"/>
  <c r="H933" i="2"/>
  <c r="H932" i="2"/>
  <c r="H916" i="2" s="1"/>
  <c r="N930" i="2"/>
  <c r="N929" i="2" s="1"/>
  <c r="M929" i="2"/>
  <c r="L930" i="2"/>
  <c r="K930" i="2"/>
  <c r="J930" i="2"/>
  <c r="I930" i="2"/>
  <c r="H950" i="2"/>
  <c r="H949" i="2"/>
  <c r="H948" i="2"/>
  <c r="H947" i="2"/>
  <c r="N946" i="2"/>
  <c r="M946" i="2"/>
  <c r="L946" i="2"/>
  <c r="K946" i="2"/>
  <c r="J946" i="2"/>
  <c r="I946" i="2"/>
  <c r="I364" i="2"/>
  <c r="J364" i="2"/>
  <c r="K364" i="2"/>
  <c r="L364" i="2"/>
  <c r="M364" i="2"/>
  <c r="N364" i="2"/>
  <c r="I365" i="2"/>
  <c r="J365" i="2"/>
  <c r="K365" i="2"/>
  <c r="L365" i="2"/>
  <c r="M365" i="2"/>
  <c r="N365" i="2"/>
  <c r="I366" i="2"/>
  <c r="J366" i="2"/>
  <c r="K366" i="2"/>
  <c r="L366" i="2"/>
  <c r="M366" i="2"/>
  <c r="N366" i="2"/>
  <c r="I367" i="2"/>
  <c r="J367" i="2"/>
  <c r="K367" i="2"/>
  <c r="L367" i="2"/>
  <c r="M367" i="2"/>
  <c r="N367" i="2"/>
  <c r="I368" i="2"/>
  <c r="J368" i="2"/>
  <c r="K368" i="2"/>
  <c r="L368" i="2"/>
  <c r="M368" i="2"/>
  <c r="N368" i="2"/>
  <c r="I370" i="2"/>
  <c r="J370" i="2"/>
  <c r="K370" i="2"/>
  <c r="L370" i="2"/>
  <c r="M370" i="2"/>
  <c r="N370" i="2"/>
  <c r="I371" i="2"/>
  <c r="J371" i="2"/>
  <c r="K371" i="2"/>
  <c r="L371" i="2"/>
  <c r="M371" i="2"/>
  <c r="N371" i="2"/>
  <c r="I372" i="2"/>
  <c r="J372" i="2"/>
  <c r="K372" i="2"/>
  <c r="M372" i="2"/>
  <c r="N372" i="2"/>
  <c r="I373" i="2"/>
  <c r="J373" i="2"/>
  <c r="K373" i="2"/>
  <c r="L373" i="2"/>
  <c r="M373" i="2"/>
  <c r="N373" i="2"/>
  <c r="I374" i="2"/>
  <c r="J374" i="2"/>
  <c r="K374" i="2"/>
  <c r="L374" i="2"/>
  <c r="M374" i="2"/>
  <c r="N374" i="2"/>
  <c r="K397" i="2"/>
  <c r="H381" i="2"/>
  <c r="H382" i="2"/>
  <c r="H371" i="2" s="1"/>
  <c r="I378" i="2"/>
  <c r="J378" i="2"/>
  <c r="K378" i="2"/>
  <c r="L378" i="2"/>
  <c r="M378" i="2"/>
  <c r="N378" i="2"/>
  <c r="I278" i="2"/>
  <c r="J278" i="2"/>
  <c r="K278" i="2"/>
  <c r="L278" i="2"/>
  <c r="M278" i="2"/>
  <c r="N278" i="2"/>
  <c r="H292" i="2"/>
  <c r="H272" i="2" s="1"/>
  <c r="H293" i="2"/>
  <c r="H273" i="2" s="1"/>
  <c r="I287" i="2"/>
  <c r="J287" i="2"/>
  <c r="K287" i="2"/>
  <c r="L287" i="2"/>
  <c r="M287" i="2"/>
  <c r="N287" i="2"/>
  <c r="I265" i="2"/>
  <c r="J265" i="2"/>
  <c r="K265" i="2"/>
  <c r="L265" i="2"/>
  <c r="M265" i="2"/>
  <c r="N265" i="2"/>
  <c r="I266" i="2"/>
  <c r="J266" i="2"/>
  <c r="K266" i="2"/>
  <c r="L266" i="2"/>
  <c r="M266" i="2"/>
  <c r="N266" i="2"/>
  <c r="I267" i="2"/>
  <c r="J267" i="2"/>
  <c r="K267" i="2"/>
  <c r="L267" i="2"/>
  <c r="M267" i="2"/>
  <c r="N267" i="2"/>
  <c r="I268" i="2"/>
  <c r="J268" i="2"/>
  <c r="K268" i="2"/>
  <c r="L268" i="2"/>
  <c r="M268" i="2"/>
  <c r="N268" i="2"/>
  <c r="I269" i="2"/>
  <c r="J269" i="2"/>
  <c r="K269" i="2"/>
  <c r="L269" i="2"/>
  <c r="M269" i="2"/>
  <c r="N269" i="2"/>
  <c r="I270" i="2"/>
  <c r="I1435" i="2" s="1"/>
  <c r="J270" i="2"/>
  <c r="J1435" i="2" s="1"/>
  <c r="K270" i="2"/>
  <c r="K1435" i="2" s="1"/>
  <c r="L270" i="2"/>
  <c r="L1435" i="2" s="1"/>
  <c r="M270" i="2"/>
  <c r="M1435" i="2" s="1"/>
  <c r="N270" i="2"/>
  <c r="N1435" i="2" s="1"/>
  <c r="I271" i="2"/>
  <c r="J271" i="2"/>
  <c r="K271" i="2"/>
  <c r="L271" i="2"/>
  <c r="M271" i="2"/>
  <c r="N271" i="2"/>
  <c r="I272" i="2"/>
  <c r="J272" i="2"/>
  <c r="K272" i="2"/>
  <c r="L272" i="2"/>
  <c r="M272" i="2"/>
  <c r="N272" i="2"/>
  <c r="I273" i="2"/>
  <c r="J273" i="2"/>
  <c r="K273" i="2"/>
  <c r="L273" i="2"/>
  <c r="M273" i="2"/>
  <c r="M1437" i="2" s="1"/>
  <c r="N273" i="2"/>
  <c r="H291" i="2"/>
  <c r="H271" i="2" s="1"/>
  <c r="H290" i="2"/>
  <c r="H269" i="2" s="1"/>
  <c r="H289" i="2"/>
  <c r="H268" i="2" s="1"/>
  <c r="H288" i="2"/>
  <c r="H267" i="2" s="1"/>
  <c r="H281" i="2"/>
  <c r="H270" i="2" s="1"/>
  <c r="H1435" i="2" s="1"/>
  <c r="H280" i="2"/>
  <c r="H266" i="2" s="1"/>
  <c r="H279" i="2"/>
  <c r="H265" i="2" s="1"/>
  <c r="N274" i="2"/>
  <c r="M274" i="2"/>
  <c r="L274" i="2"/>
  <c r="K274" i="2"/>
  <c r="J274" i="2"/>
  <c r="I274" i="2"/>
  <c r="H274" i="2"/>
  <c r="H348" i="2"/>
  <c r="H349" i="2"/>
  <c r="H335" i="2" s="1"/>
  <c r="H314" i="2"/>
  <c r="H710" i="2"/>
  <c r="K1437" i="2" l="1"/>
  <c r="N1437" i="2"/>
  <c r="J1437" i="2"/>
  <c r="I1437" i="2"/>
  <c r="I1371" i="2"/>
  <c r="H1437" i="2"/>
  <c r="L1437" i="2"/>
  <c r="K1433" i="2"/>
  <c r="H1360" i="2"/>
  <c r="H954" i="2"/>
  <c r="N1433" i="2"/>
  <c r="J1433" i="2"/>
  <c r="H1433" i="2"/>
  <c r="J1434" i="2"/>
  <c r="M1434" i="2"/>
  <c r="I1434" i="2"/>
  <c r="M1433" i="2"/>
  <c r="I1433" i="2"/>
  <c r="L1434" i="2"/>
  <c r="L1433" i="2"/>
  <c r="N1434" i="2"/>
  <c r="K1434" i="2"/>
  <c r="H930" i="2"/>
  <c r="H929" i="2" s="1"/>
  <c r="H946" i="2"/>
  <c r="L264" i="2"/>
  <c r="N264" i="2"/>
  <c r="J264" i="2"/>
  <c r="K264" i="2"/>
  <c r="M264" i="2"/>
  <c r="I264" i="2"/>
  <c r="H264" i="2"/>
  <c r="H287" i="2"/>
  <c r="H278" i="2"/>
  <c r="H277" i="2" s="1"/>
  <c r="N621" i="2" l="1"/>
  <c r="N612" i="2" s="1"/>
  <c r="I592" i="2"/>
  <c r="J592" i="2"/>
  <c r="K592" i="2"/>
  <c r="L592" i="2"/>
  <c r="M592" i="2"/>
  <c r="N592" i="2"/>
  <c r="H614" i="2"/>
  <c r="H592" i="2" s="1"/>
  <c r="H615" i="2"/>
  <c r="H56" i="2" l="1"/>
  <c r="H57" i="2"/>
  <c r="H58" i="2"/>
  <c r="H27" i="2" s="1"/>
  <c r="H59" i="2"/>
  <c r="H60" i="2"/>
  <c r="H61" i="2"/>
  <c r="D24" i="2"/>
  <c r="E24" i="2"/>
  <c r="F24" i="2"/>
  <c r="G24" i="2"/>
  <c r="I24" i="2"/>
  <c r="J24" i="2"/>
  <c r="K24" i="2"/>
  <c r="L24" i="2"/>
  <c r="D25" i="2"/>
  <c r="E25" i="2"/>
  <c r="F25" i="2"/>
  <c r="G25" i="2"/>
  <c r="I25" i="2"/>
  <c r="J25" i="2"/>
  <c r="K25" i="2"/>
  <c r="L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N27" i="2"/>
  <c r="D28" i="2"/>
  <c r="E28" i="2"/>
  <c r="F28" i="2"/>
  <c r="G28" i="2"/>
  <c r="I28" i="2"/>
  <c r="J28" i="2"/>
  <c r="K28" i="2"/>
  <c r="L28" i="2"/>
  <c r="M28" i="2"/>
  <c r="N28" i="2"/>
  <c r="C28" i="2"/>
  <c r="C27" i="2"/>
  <c r="C26" i="2"/>
  <c r="C25" i="2"/>
  <c r="C24" i="2"/>
  <c r="D20" i="2"/>
  <c r="E20" i="2"/>
  <c r="F20" i="2"/>
  <c r="G20" i="2"/>
  <c r="M20" i="2"/>
  <c r="N20" i="2"/>
  <c r="D21" i="2"/>
  <c r="E21" i="2"/>
  <c r="F21" i="2"/>
  <c r="G21" i="2"/>
  <c r="I21" i="2"/>
  <c r="J21" i="2"/>
  <c r="K21" i="2"/>
  <c r="L21" i="2"/>
  <c r="M21" i="2"/>
  <c r="N21" i="2"/>
  <c r="C21" i="2"/>
  <c r="C20" i="2"/>
  <c r="D18" i="2"/>
  <c r="E18" i="2"/>
  <c r="F18" i="2"/>
  <c r="G18" i="2"/>
  <c r="I18" i="2"/>
  <c r="J18" i="2"/>
  <c r="K18" i="2"/>
  <c r="L18" i="2"/>
  <c r="N18" i="2"/>
  <c r="D19" i="2"/>
  <c r="E19" i="2"/>
  <c r="F19" i="2"/>
  <c r="G19" i="2"/>
  <c r="I19" i="2"/>
  <c r="J19" i="2"/>
  <c r="K19" i="2"/>
  <c r="L19" i="2"/>
  <c r="M19" i="2"/>
  <c r="N19" i="2"/>
  <c r="C19" i="2"/>
  <c r="C18" i="2"/>
  <c r="H55" i="2" l="1"/>
  <c r="U1345" i="2"/>
  <c r="S1345" i="2"/>
  <c r="V1349" i="2"/>
  <c r="T1349" i="2"/>
  <c r="I955" i="2" l="1"/>
  <c r="J955" i="2"/>
  <c r="K955" i="2"/>
  <c r="L955" i="2"/>
  <c r="M955" i="2"/>
  <c r="N955" i="2"/>
  <c r="I956" i="2"/>
  <c r="J956" i="2"/>
  <c r="K956" i="2"/>
  <c r="L956" i="2"/>
  <c r="M956" i="2"/>
  <c r="N956" i="2"/>
  <c r="I571" i="2"/>
  <c r="H1233" i="2"/>
  <c r="I1251" i="2"/>
  <c r="J1251" i="2"/>
  <c r="K1251" i="2"/>
  <c r="L1251" i="2"/>
  <c r="M1251" i="2"/>
  <c r="J1236" i="2"/>
  <c r="K1236" i="2"/>
  <c r="L1236" i="2"/>
  <c r="I1295" i="2"/>
  <c r="J1295" i="2"/>
  <c r="L1295" i="2"/>
  <c r="N33" i="2" l="1"/>
  <c r="H36" i="2"/>
  <c r="H39" i="2"/>
  <c r="H24" i="2" s="1"/>
  <c r="H40" i="2"/>
  <c r="H41" i="2"/>
  <c r="M58" i="2"/>
  <c r="M60" i="2" s="1"/>
  <c r="I55" i="2"/>
  <c r="J55" i="2"/>
  <c r="K55" i="2"/>
  <c r="L55" i="2"/>
  <c r="N55" i="2"/>
  <c r="N54" i="2" s="1"/>
  <c r="M46" i="2"/>
  <c r="H47" i="2"/>
  <c r="H19" i="2" s="1"/>
  <c r="M48" i="2"/>
  <c r="I45" i="2"/>
  <c r="J45" i="2"/>
  <c r="K45" i="2"/>
  <c r="L45" i="2"/>
  <c r="N45" i="2"/>
  <c r="N44" i="2" s="1"/>
  <c r="H46" i="2"/>
  <c r="H50" i="2"/>
  <c r="H51" i="2"/>
  <c r="H48" i="2"/>
  <c r="H25" i="2" s="1"/>
  <c r="H35" i="2"/>
  <c r="H16" i="2" s="1"/>
  <c r="N30" i="2"/>
  <c r="M30" i="2"/>
  <c r="L30" i="2"/>
  <c r="K30" i="2"/>
  <c r="J30" i="2"/>
  <c r="I30" i="2"/>
  <c r="N23" i="2"/>
  <c r="M23" i="2"/>
  <c r="L23" i="2"/>
  <c r="K23" i="2"/>
  <c r="J23" i="2"/>
  <c r="I23" i="2"/>
  <c r="N17" i="2"/>
  <c r="M17" i="2"/>
  <c r="L17" i="2"/>
  <c r="L15" i="2" s="1"/>
  <c r="K17" i="2"/>
  <c r="J17" i="2"/>
  <c r="I17" i="2"/>
  <c r="I83" i="2"/>
  <c r="J83" i="2"/>
  <c r="K83" i="2"/>
  <c r="L83" i="2"/>
  <c r="M83" i="2"/>
  <c r="N83" i="2"/>
  <c r="I82" i="2"/>
  <c r="J82" i="2"/>
  <c r="K82" i="2"/>
  <c r="L82" i="2"/>
  <c r="M82" i="2"/>
  <c r="N82" i="2"/>
  <c r="I66" i="2"/>
  <c r="J66" i="2"/>
  <c r="K66" i="2"/>
  <c r="L66" i="2"/>
  <c r="M66" i="2"/>
  <c r="N66" i="2"/>
  <c r="J67" i="2"/>
  <c r="M67" i="2"/>
  <c r="N67" i="2"/>
  <c r="I68" i="2"/>
  <c r="J68" i="2"/>
  <c r="K68" i="2"/>
  <c r="L68" i="2"/>
  <c r="M68" i="2"/>
  <c r="N68" i="2"/>
  <c r="I69" i="2"/>
  <c r="J69" i="2"/>
  <c r="K69" i="2"/>
  <c r="L69" i="2"/>
  <c r="M69" i="2"/>
  <c r="N69" i="2"/>
  <c r="I70" i="2"/>
  <c r="J70" i="2"/>
  <c r="K70" i="2"/>
  <c r="L70" i="2"/>
  <c r="M70" i="2"/>
  <c r="N70" i="2"/>
  <c r="I71" i="2"/>
  <c r="J71" i="2"/>
  <c r="K71" i="2"/>
  <c r="L71" i="2"/>
  <c r="N71" i="2"/>
  <c r="I72" i="2"/>
  <c r="J72" i="2"/>
  <c r="K72" i="2"/>
  <c r="L72" i="2"/>
  <c r="M72" i="2"/>
  <c r="N72" i="2"/>
  <c r="M73" i="2"/>
  <c r="N73" i="2"/>
  <c r="I74" i="2"/>
  <c r="K74" i="2"/>
  <c r="L74" i="2"/>
  <c r="M74" i="2"/>
  <c r="N74" i="2"/>
  <c r="I77" i="2"/>
  <c r="J77" i="2"/>
  <c r="K77" i="2"/>
  <c r="L77" i="2"/>
  <c r="M77" i="2"/>
  <c r="N77" i="2"/>
  <c r="I78" i="2"/>
  <c r="J78" i="2"/>
  <c r="K78" i="2"/>
  <c r="L78" i="2"/>
  <c r="M78" i="2"/>
  <c r="N78" i="2"/>
  <c r="I79" i="2"/>
  <c r="J79" i="2"/>
  <c r="K79" i="2"/>
  <c r="L79" i="2"/>
  <c r="M79" i="2"/>
  <c r="N79" i="2"/>
  <c r="I80" i="2"/>
  <c r="J80" i="2"/>
  <c r="K80" i="2"/>
  <c r="L80" i="2"/>
  <c r="M80" i="2"/>
  <c r="N80" i="2"/>
  <c r="H90" i="2"/>
  <c r="H76" i="2" s="1"/>
  <c r="K123" i="2"/>
  <c r="L123" i="2"/>
  <c r="M123" i="2"/>
  <c r="N123" i="2"/>
  <c r="I123" i="2"/>
  <c r="H124" i="2"/>
  <c r="H74" i="2" s="1"/>
  <c r="H127" i="2"/>
  <c r="H126" i="2"/>
  <c r="H125" i="2"/>
  <c r="H80" i="2" s="1"/>
  <c r="L73" i="2"/>
  <c r="K73" i="2"/>
  <c r="I73" i="2"/>
  <c r="I15" i="2" l="1"/>
  <c r="J15" i="2"/>
  <c r="H34" i="2"/>
  <c r="N15" i="2"/>
  <c r="K15" i="2"/>
  <c r="M50" i="2"/>
  <c r="M29" i="2" s="1"/>
  <c r="H29" i="2"/>
  <c r="K1436" i="2"/>
  <c r="I1436" i="2"/>
  <c r="M1436" i="2"/>
  <c r="J1436" i="2"/>
  <c r="N1436" i="2"/>
  <c r="L1436" i="2"/>
  <c r="M1430" i="2"/>
  <c r="H17" i="2"/>
  <c r="H1434" i="2"/>
  <c r="H18" i="2"/>
  <c r="H23" i="2"/>
  <c r="M25" i="2"/>
  <c r="M55" i="2"/>
  <c r="M54" i="2" s="1"/>
  <c r="M27" i="2"/>
  <c r="M18" i="2"/>
  <c r="M15" i="2" s="1"/>
  <c r="J73" i="2"/>
  <c r="K67" i="2"/>
  <c r="M45" i="2"/>
  <c r="M44" i="2" s="1"/>
  <c r="H45" i="2"/>
  <c r="H44" i="2" s="1"/>
  <c r="J74" i="2"/>
  <c r="N65" i="2"/>
  <c r="M65" i="2"/>
  <c r="J123" i="2"/>
  <c r="H123" i="2"/>
  <c r="H122" i="2" s="1"/>
  <c r="K65" i="2" l="1"/>
  <c r="H1436" i="2"/>
  <c r="H33" i="2"/>
  <c r="J65" i="2"/>
  <c r="H115" i="2"/>
  <c r="H72" i="2" s="1"/>
  <c r="I114" i="2"/>
  <c r="J114" i="2"/>
  <c r="K114" i="2"/>
  <c r="L114" i="2"/>
  <c r="M114" i="2"/>
  <c r="M113" i="2" s="1"/>
  <c r="N114" i="2"/>
  <c r="N113" i="2" s="1"/>
  <c r="H116" i="2"/>
  <c r="H73" i="2" s="1"/>
  <c r="H117" i="2"/>
  <c r="H79" i="2" s="1"/>
  <c r="H118" i="2"/>
  <c r="H119" i="2"/>
  <c r="H107" i="2"/>
  <c r="H71" i="2" s="1"/>
  <c r="H108" i="2"/>
  <c r="H78" i="2" s="1"/>
  <c r="H109" i="2"/>
  <c r="H110" i="2"/>
  <c r="H106" i="2"/>
  <c r="H70" i="2" s="1"/>
  <c r="I105" i="2"/>
  <c r="J105" i="2"/>
  <c r="K105" i="2"/>
  <c r="L105" i="2"/>
  <c r="M105" i="2"/>
  <c r="M104" i="2" s="1"/>
  <c r="N105" i="2"/>
  <c r="H98" i="2"/>
  <c r="H69" i="2" s="1"/>
  <c r="H99" i="2"/>
  <c r="H100" i="2"/>
  <c r="H101" i="2"/>
  <c r="H77" i="2" l="1"/>
  <c r="H114" i="2"/>
  <c r="H113" i="2" s="1"/>
  <c r="H105" i="2"/>
  <c r="H104" i="2" s="1"/>
  <c r="H97" i="2" l="1"/>
  <c r="I96" i="2"/>
  <c r="J96" i="2"/>
  <c r="K96" i="2"/>
  <c r="L96" i="2"/>
  <c r="M96" i="2"/>
  <c r="M95" i="2" s="1"/>
  <c r="N96" i="2"/>
  <c r="N95" i="2" s="1"/>
  <c r="H66" i="2" l="1"/>
  <c r="H1425" i="2"/>
  <c r="H96" i="2"/>
  <c r="H95" i="2" s="1"/>
  <c r="H68" i="2"/>
  <c r="H92" i="2"/>
  <c r="H83" i="2" s="1"/>
  <c r="K87" i="2"/>
  <c r="H91" i="2"/>
  <c r="H82" i="2" s="1"/>
  <c r="I174" i="2"/>
  <c r="J174" i="2"/>
  <c r="K174" i="2"/>
  <c r="L174" i="2"/>
  <c r="M174" i="2"/>
  <c r="N174" i="2"/>
  <c r="I178" i="2"/>
  <c r="J178" i="2"/>
  <c r="K178" i="2"/>
  <c r="L178" i="2"/>
  <c r="M178" i="2"/>
  <c r="N178" i="2"/>
  <c r="J180" i="2"/>
  <c r="K180" i="2"/>
  <c r="L180" i="2"/>
  <c r="M180" i="2"/>
  <c r="N180" i="2"/>
  <c r="I181" i="2"/>
  <c r="J181" i="2"/>
  <c r="K181" i="2"/>
  <c r="L181" i="2"/>
  <c r="M181" i="2"/>
  <c r="N181" i="2"/>
  <c r="I182" i="2"/>
  <c r="J182" i="2"/>
  <c r="K182" i="2"/>
  <c r="L182" i="2"/>
  <c r="M182" i="2"/>
  <c r="N182" i="2"/>
  <c r="H182" i="2"/>
  <c r="I256" i="2"/>
  <c r="J256" i="2"/>
  <c r="K256" i="2"/>
  <c r="L256" i="2"/>
  <c r="M256" i="2"/>
  <c r="M255" i="2" s="1"/>
  <c r="N256" i="2"/>
  <c r="N255" i="2" s="1"/>
  <c r="H224" i="2"/>
  <c r="H178" i="2" s="1"/>
  <c r="H257" i="2"/>
  <c r="H181" i="2" s="1"/>
  <c r="H256" i="2" l="1"/>
  <c r="M247" i="2" l="1"/>
  <c r="N247" i="2"/>
  <c r="H248" i="2"/>
  <c r="H247" i="2" s="1"/>
  <c r="H249" i="2"/>
  <c r="H250" i="2"/>
  <c r="H251" i="2"/>
  <c r="H252" i="2"/>
  <c r="H180" i="2"/>
  <c r="H244" i="2"/>
  <c r="H236" i="2" s="1"/>
  <c r="H243" i="2"/>
  <c r="H235" i="2" s="1"/>
  <c r="H242" i="2"/>
  <c r="H234" i="2" s="1"/>
  <c r="H241" i="2"/>
  <c r="H232" i="2" s="1"/>
  <c r="H179" i="2" s="1"/>
  <c r="N240" i="2"/>
  <c r="M240" i="2"/>
  <c r="L240" i="2"/>
  <c r="K240" i="2"/>
  <c r="J240" i="2"/>
  <c r="I240" i="2"/>
  <c r="N232" i="2"/>
  <c r="M232" i="2"/>
  <c r="L232" i="2"/>
  <c r="K232" i="2"/>
  <c r="J232" i="2"/>
  <c r="I232" i="2"/>
  <c r="H227" i="2"/>
  <c r="H226" i="2"/>
  <c r="H225" i="2"/>
  <c r="N223" i="2"/>
  <c r="N222" i="2" s="1"/>
  <c r="N221" i="2" s="1"/>
  <c r="M223" i="2"/>
  <c r="M222" i="2" s="1"/>
  <c r="M221" i="2" s="1"/>
  <c r="H223" i="2"/>
  <c r="H199" i="2" s="1"/>
  <c r="L222" i="2"/>
  <c r="K222" i="2"/>
  <c r="J222" i="2"/>
  <c r="I222" i="2"/>
  <c r="H218" i="2"/>
  <c r="H217" i="2"/>
  <c r="H216" i="2"/>
  <c r="N214" i="2"/>
  <c r="N213" i="2" s="1"/>
  <c r="M214" i="2"/>
  <c r="M213" i="2" s="1"/>
  <c r="L214" i="2"/>
  <c r="K214" i="2"/>
  <c r="J214" i="2"/>
  <c r="I214" i="2"/>
  <c r="H210" i="2"/>
  <c r="H209" i="2"/>
  <c r="H208" i="2"/>
  <c r="H207" i="2"/>
  <c r="H197" i="2" s="1"/>
  <c r="H175" i="2" s="1"/>
  <c r="N206" i="2"/>
  <c r="M206" i="2"/>
  <c r="L206" i="2"/>
  <c r="K206" i="2"/>
  <c r="J206" i="2"/>
  <c r="I206" i="2"/>
  <c r="N202" i="2"/>
  <c r="N184" i="2" s="1"/>
  <c r="M202" i="2"/>
  <c r="M184" i="2" s="1"/>
  <c r="L202" i="2"/>
  <c r="L184" i="2" s="1"/>
  <c r="K202" i="2"/>
  <c r="K184" i="2" s="1"/>
  <c r="J202" i="2"/>
  <c r="J184" i="2" s="1"/>
  <c r="I202" i="2"/>
  <c r="I184" i="2" s="1"/>
  <c r="N201" i="2"/>
  <c r="N183" i="2" s="1"/>
  <c r="M201" i="2"/>
  <c r="M183" i="2" s="1"/>
  <c r="L201" i="2"/>
  <c r="L183" i="2" s="1"/>
  <c r="K201" i="2"/>
  <c r="K183" i="2" s="1"/>
  <c r="J201" i="2"/>
  <c r="J183" i="2" s="1"/>
  <c r="I201" i="2"/>
  <c r="I183" i="2" s="1"/>
  <c r="N200" i="2"/>
  <c r="M200" i="2"/>
  <c r="L200" i="2"/>
  <c r="K200" i="2"/>
  <c r="J200" i="2"/>
  <c r="I200" i="2"/>
  <c r="L199" i="2"/>
  <c r="L1424" i="2" s="1"/>
  <c r="K199" i="2"/>
  <c r="K1424" i="2" s="1"/>
  <c r="J199" i="2"/>
  <c r="J1424" i="2" s="1"/>
  <c r="I199" i="2"/>
  <c r="I1424" i="2" s="1"/>
  <c r="N198" i="2"/>
  <c r="N176" i="2" s="1"/>
  <c r="M198" i="2"/>
  <c r="M176" i="2" s="1"/>
  <c r="L198" i="2"/>
  <c r="L176" i="2" s="1"/>
  <c r="K198" i="2"/>
  <c r="K176" i="2" s="1"/>
  <c r="J198" i="2"/>
  <c r="J176" i="2" s="1"/>
  <c r="I198" i="2"/>
  <c r="I176" i="2" s="1"/>
  <c r="H198" i="2"/>
  <c r="H176" i="2" s="1"/>
  <c r="N197" i="2"/>
  <c r="M197" i="2"/>
  <c r="M1427" i="2" s="1"/>
  <c r="L197" i="2"/>
  <c r="K197" i="2"/>
  <c r="J197" i="2"/>
  <c r="I197" i="2"/>
  <c r="I148" i="2"/>
  <c r="J148" i="2"/>
  <c r="K148" i="2"/>
  <c r="L148" i="2"/>
  <c r="M148" i="2"/>
  <c r="N148" i="2"/>
  <c r="I149" i="2"/>
  <c r="J149" i="2"/>
  <c r="K149" i="2"/>
  <c r="L149" i="2"/>
  <c r="M149" i="2"/>
  <c r="N149" i="2"/>
  <c r="I140" i="2"/>
  <c r="J140" i="2"/>
  <c r="K140" i="2"/>
  <c r="L140" i="2"/>
  <c r="M140" i="2"/>
  <c r="N140" i="2"/>
  <c r="I141" i="2"/>
  <c r="J141" i="2"/>
  <c r="K141" i="2"/>
  <c r="L141" i="2"/>
  <c r="M141" i="2"/>
  <c r="N141" i="2"/>
  <c r="I142" i="2"/>
  <c r="J142" i="2"/>
  <c r="K142" i="2"/>
  <c r="L142" i="2"/>
  <c r="M142" i="2"/>
  <c r="N142" i="2"/>
  <c r="I143" i="2"/>
  <c r="J143" i="2"/>
  <c r="K143" i="2"/>
  <c r="L143" i="2"/>
  <c r="M143" i="2"/>
  <c r="N143" i="2"/>
  <c r="I144" i="2"/>
  <c r="J144" i="2"/>
  <c r="K144" i="2"/>
  <c r="L144" i="2"/>
  <c r="M144" i="2"/>
  <c r="N144" i="2"/>
  <c r="I145" i="2"/>
  <c r="J145" i="2"/>
  <c r="K145" i="2"/>
  <c r="L145" i="2"/>
  <c r="M145" i="2"/>
  <c r="N145" i="2"/>
  <c r="I146" i="2"/>
  <c r="J146" i="2"/>
  <c r="K146" i="2"/>
  <c r="L146" i="2"/>
  <c r="M146" i="2"/>
  <c r="N146" i="2"/>
  <c r="I147" i="2"/>
  <c r="J147" i="2"/>
  <c r="K147" i="2"/>
  <c r="L147" i="2"/>
  <c r="M147" i="2"/>
  <c r="N147" i="2"/>
  <c r="H166" i="2"/>
  <c r="H143" i="2" s="1"/>
  <c r="H167" i="2"/>
  <c r="H147" i="2" s="1"/>
  <c r="H168" i="2"/>
  <c r="H169" i="2"/>
  <c r="I165" i="2"/>
  <c r="J165" i="2"/>
  <c r="K165" i="2"/>
  <c r="L165" i="2"/>
  <c r="M165" i="2"/>
  <c r="M164" i="2" s="1"/>
  <c r="N165" i="2"/>
  <c r="N164" i="2" s="1"/>
  <c r="H155" i="2"/>
  <c r="H141" i="2" s="1"/>
  <c r="H156" i="2"/>
  <c r="H142" i="2" s="1"/>
  <c r="H157" i="2"/>
  <c r="H158" i="2"/>
  <c r="H145" i="2" s="1"/>
  <c r="H159" i="2"/>
  <c r="H146" i="2" s="1"/>
  <c r="H160" i="2"/>
  <c r="H161" i="2"/>
  <c r="H154" i="2"/>
  <c r="H140" i="2" s="1"/>
  <c r="I153" i="2"/>
  <c r="J153" i="2"/>
  <c r="K153" i="2"/>
  <c r="L153" i="2"/>
  <c r="M153" i="2"/>
  <c r="M152" i="2" s="1"/>
  <c r="N153" i="2"/>
  <c r="N152" i="2" s="1"/>
  <c r="J1427" i="2" l="1"/>
  <c r="N1427" i="2"/>
  <c r="K1427" i="2"/>
  <c r="K1423" i="2" s="1"/>
  <c r="I175" i="2"/>
  <c r="I1427" i="2"/>
  <c r="L175" i="2"/>
  <c r="L1427" i="2"/>
  <c r="J1423" i="2"/>
  <c r="L177" i="2"/>
  <c r="I177" i="2"/>
  <c r="J177" i="2"/>
  <c r="H177" i="2"/>
  <c r="H1424" i="2"/>
  <c r="H144" i="2"/>
  <c r="K177" i="2"/>
  <c r="M175" i="2"/>
  <c r="J175" i="2"/>
  <c r="N175" i="2"/>
  <c r="K175" i="2"/>
  <c r="N231" i="2"/>
  <c r="N179" i="2"/>
  <c r="K231" i="2"/>
  <c r="K179" i="2"/>
  <c r="I231" i="2"/>
  <c r="I179" i="2"/>
  <c r="M231" i="2"/>
  <c r="M179" i="2"/>
  <c r="J231" i="2"/>
  <c r="J179" i="2"/>
  <c r="L231" i="2"/>
  <c r="L179" i="2"/>
  <c r="J196" i="2"/>
  <c r="H196" i="2"/>
  <c r="H201" i="2"/>
  <c r="H149" i="2"/>
  <c r="L196" i="2"/>
  <c r="H200" i="2"/>
  <c r="K196" i="2"/>
  <c r="M199" i="2"/>
  <c r="M1424" i="2" s="1"/>
  <c r="H222" i="2"/>
  <c r="H221" i="2" s="1"/>
  <c r="I196" i="2"/>
  <c r="H202" i="2"/>
  <c r="H214" i="2"/>
  <c r="H213" i="2" s="1"/>
  <c r="H240" i="2"/>
  <c r="H231" i="2"/>
  <c r="H206" i="2"/>
  <c r="H205" i="2" s="1"/>
  <c r="N199" i="2"/>
  <c r="N1424" i="2" s="1"/>
  <c r="H148" i="2"/>
  <c r="J139" i="2"/>
  <c r="K139" i="2"/>
  <c r="N139" i="2"/>
  <c r="M139" i="2"/>
  <c r="L139" i="2"/>
  <c r="I139" i="2"/>
  <c r="H165" i="2"/>
  <c r="H164" i="2" s="1"/>
  <c r="H153" i="2"/>
  <c r="H152" i="2" s="1"/>
  <c r="M1423" i="2" l="1"/>
  <c r="N1423" i="2"/>
  <c r="L173" i="2"/>
  <c r="K173" i="2"/>
  <c r="I173" i="2"/>
  <c r="J173" i="2"/>
  <c r="N196" i="2"/>
  <c r="N177" i="2"/>
  <c r="M196" i="2"/>
  <c r="M177" i="2"/>
  <c r="H139" i="2"/>
  <c r="M173" i="2" l="1"/>
  <c r="N173" i="2"/>
  <c r="I188" i="2"/>
  <c r="J188" i="2"/>
  <c r="K188" i="2"/>
  <c r="L188" i="2"/>
  <c r="M188" i="2"/>
  <c r="N188" i="2"/>
  <c r="H190" i="2"/>
  <c r="H191" i="2"/>
  <c r="H183" i="2" s="1"/>
  <c r="H192" i="2"/>
  <c r="H184" i="2" s="1"/>
  <c r="H189" i="2"/>
  <c r="H174" i="2" l="1"/>
  <c r="H173" i="2" s="1"/>
  <c r="H1426" i="2"/>
  <c r="M87" i="2"/>
  <c r="M86" i="2" s="1"/>
  <c r="J87" i="2"/>
  <c r="N87" i="2"/>
  <c r="N86" i="2" s="1"/>
  <c r="H188" i="2"/>
  <c r="I1423" i="2" l="1"/>
  <c r="L1423" i="2"/>
  <c r="L87" i="2"/>
  <c r="L67" i="2"/>
  <c r="H89" i="2"/>
  <c r="H1427" i="2" s="1"/>
  <c r="I87" i="2"/>
  <c r="J1312" i="2"/>
  <c r="K1312" i="2"/>
  <c r="L1312" i="2"/>
  <c r="M1312" i="2"/>
  <c r="N1312" i="2"/>
  <c r="J1313" i="2"/>
  <c r="K1313" i="2"/>
  <c r="L1313" i="2"/>
  <c r="M1313" i="2"/>
  <c r="N1313" i="2"/>
  <c r="J1314" i="2"/>
  <c r="K1314" i="2"/>
  <c r="L1314" i="2"/>
  <c r="M1314" i="2"/>
  <c r="N1314" i="2"/>
  <c r="I1314" i="2"/>
  <c r="I1313" i="2"/>
  <c r="I1312" i="2"/>
  <c r="I408" i="2"/>
  <c r="J408" i="2"/>
  <c r="K408" i="2"/>
  <c r="L408" i="2"/>
  <c r="M408" i="2"/>
  <c r="N408" i="2"/>
  <c r="I409" i="2"/>
  <c r="I424" i="2" s="1"/>
  <c r="J409" i="2"/>
  <c r="J424" i="2" s="1"/>
  <c r="K409" i="2"/>
  <c r="K424" i="2" s="1"/>
  <c r="L409" i="2"/>
  <c r="L424" i="2" s="1"/>
  <c r="M409" i="2"/>
  <c r="M424" i="2" s="1"/>
  <c r="N409" i="2"/>
  <c r="N424" i="2" s="1"/>
  <c r="I305" i="2"/>
  <c r="J305" i="2"/>
  <c r="K305" i="2"/>
  <c r="L305" i="2"/>
  <c r="M305" i="2"/>
  <c r="N305" i="2"/>
  <c r="L423" i="2" l="1"/>
  <c r="K423" i="2"/>
  <c r="N423" i="2"/>
  <c r="J423" i="2"/>
  <c r="M423" i="2"/>
  <c r="I423" i="2"/>
  <c r="L65" i="2"/>
  <c r="I65" i="2"/>
  <c r="H87" i="2"/>
  <c r="H86" i="2" s="1"/>
  <c r="H67" i="2"/>
  <c r="H65" i="2" s="1"/>
  <c r="H885" i="2"/>
  <c r="H622" i="2" l="1"/>
  <c r="I1326" i="2" l="1"/>
  <c r="J1326" i="2"/>
  <c r="K1326" i="2"/>
  <c r="L1326" i="2"/>
  <c r="M1326" i="2"/>
  <c r="N1326" i="2"/>
  <c r="H901" i="2" l="1"/>
  <c r="H900" i="2"/>
  <c r="H899" i="2"/>
  <c r="N897" i="2"/>
  <c r="M897" i="2"/>
  <c r="L897" i="2"/>
  <c r="K897" i="2"/>
  <c r="J897" i="2"/>
  <c r="I897" i="2"/>
  <c r="H897" i="2" l="1"/>
  <c r="H1320" i="2"/>
  <c r="H1321" i="2"/>
  <c r="H1313" i="2" s="1"/>
  <c r="H1322" i="2"/>
  <c r="I1318" i="2"/>
  <c r="J1318" i="2"/>
  <c r="K1318" i="2"/>
  <c r="L1318" i="2"/>
  <c r="M1318" i="2"/>
  <c r="N1318" i="2"/>
  <c r="H1312" i="2" l="1"/>
  <c r="H1326" i="2" s="1"/>
  <c r="H1314" i="2"/>
  <c r="H1310" i="2" l="1"/>
  <c r="H1328" i="2"/>
  <c r="I643" i="2" l="1"/>
  <c r="J643" i="2"/>
  <c r="K643" i="2"/>
  <c r="L643" i="2"/>
  <c r="M643" i="2"/>
  <c r="N643" i="2"/>
  <c r="I302" i="2" l="1"/>
  <c r="J302" i="2"/>
  <c r="K302" i="2"/>
  <c r="L302" i="2"/>
  <c r="I329" i="2"/>
  <c r="N1406" i="2" l="1"/>
  <c r="M1406" i="2"/>
  <c r="L1406" i="2"/>
  <c r="J1406" i="2"/>
  <c r="I1406" i="2"/>
  <c r="N1403" i="2"/>
  <c r="M1403" i="2"/>
  <c r="L1403" i="2"/>
  <c r="K1403" i="2"/>
  <c r="J1403" i="2"/>
  <c r="I1403" i="2"/>
  <c r="N1401" i="2"/>
  <c r="M1401" i="2"/>
  <c r="L1401" i="2"/>
  <c r="K1401" i="2"/>
  <c r="J1401" i="2"/>
  <c r="I1401" i="2"/>
  <c r="H1401" i="2"/>
  <c r="N1400" i="2"/>
  <c r="M1400" i="2"/>
  <c r="L1400" i="2"/>
  <c r="K1400" i="2"/>
  <c r="J1400" i="2"/>
  <c r="I1400" i="2"/>
  <c r="H1400" i="2"/>
  <c r="N1399" i="2"/>
  <c r="M1399" i="2"/>
  <c r="L1399" i="2"/>
  <c r="K1399" i="2"/>
  <c r="J1399" i="2"/>
  <c r="I1399" i="2"/>
  <c r="H1399" i="2"/>
  <c r="N1396" i="2"/>
  <c r="M1396" i="2"/>
  <c r="L1396" i="2"/>
  <c r="K1396" i="2"/>
  <c r="J1396" i="2"/>
  <c r="I1396" i="2"/>
  <c r="H1396" i="2"/>
  <c r="N1395" i="2"/>
  <c r="M1395" i="2"/>
  <c r="L1395" i="2"/>
  <c r="K1395" i="2"/>
  <c r="J1395" i="2"/>
  <c r="I1395" i="2"/>
  <c r="H1395" i="2"/>
  <c r="N1394" i="2"/>
  <c r="M1394" i="2"/>
  <c r="L1394" i="2"/>
  <c r="K1394" i="2"/>
  <c r="J1394" i="2"/>
  <c r="I1394" i="2"/>
  <c r="H1394" i="2"/>
  <c r="N1393" i="2"/>
  <c r="N1398" i="2" s="1"/>
  <c r="M1393" i="2"/>
  <c r="L1393" i="2"/>
  <c r="K1393" i="2"/>
  <c r="K1398" i="2" s="1"/>
  <c r="J1393" i="2"/>
  <c r="J1398" i="2" s="1"/>
  <c r="I1393" i="2"/>
  <c r="H1393" i="2"/>
  <c r="N1380" i="2"/>
  <c r="M1380" i="2"/>
  <c r="L1380" i="2"/>
  <c r="K1380" i="2"/>
  <c r="J1380" i="2"/>
  <c r="I1380" i="2"/>
  <c r="P1349" i="2"/>
  <c r="M1398" i="2" l="1"/>
  <c r="I1398" i="2"/>
  <c r="L1398" i="2"/>
  <c r="H1398" i="2"/>
  <c r="M1236" i="2" l="1"/>
  <c r="N1236" i="2"/>
  <c r="I1236" i="2"/>
  <c r="J917" i="2"/>
  <c r="K917" i="2"/>
  <c r="L917" i="2"/>
  <c r="M917" i="2"/>
  <c r="N917" i="2"/>
  <c r="I917" i="2"/>
  <c r="J918" i="2"/>
  <c r="K918" i="2"/>
  <c r="L918" i="2"/>
  <c r="M918" i="2"/>
  <c r="N918" i="2"/>
  <c r="I918" i="2"/>
  <c r="H891" i="2"/>
  <c r="H892" i="2"/>
  <c r="H893" i="2"/>
  <c r="I644" i="2"/>
  <c r="J644" i="2"/>
  <c r="K644" i="2"/>
  <c r="L644" i="2"/>
  <c r="M644" i="2"/>
  <c r="N644" i="2"/>
  <c r="I577" i="2"/>
  <c r="J577" i="2"/>
  <c r="K577" i="2"/>
  <c r="L577" i="2"/>
  <c r="M577" i="2"/>
  <c r="N577" i="2"/>
  <c r="I574" i="2"/>
  <c r="J574" i="2"/>
  <c r="K574" i="2"/>
  <c r="L574" i="2"/>
  <c r="M574" i="2"/>
  <c r="N574" i="2"/>
  <c r="I575" i="2"/>
  <c r="J575" i="2"/>
  <c r="K575" i="2"/>
  <c r="L575" i="2"/>
  <c r="M575" i="2"/>
  <c r="N575" i="2"/>
  <c r="I576" i="2"/>
  <c r="J576" i="2"/>
  <c r="K576" i="2"/>
  <c r="L576" i="2"/>
  <c r="M576" i="2"/>
  <c r="N576" i="2"/>
  <c r="I435" i="2"/>
  <c r="I457" i="2" s="1"/>
  <c r="J435" i="2"/>
  <c r="J457" i="2" s="1"/>
  <c r="K435" i="2"/>
  <c r="K457" i="2" s="1"/>
  <c r="L435" i="2"/>
  <c r="L457" i="2" s="1"/>
  <c r="M435" i="2"/>
  <c r="M457" i="2" s="1"/>
  <c r="N435" i="2"/>
  <c r="N457" i="2" s="1"/>
  <c r="J912" i="2" l="1"/>
  <c r="M912" i="2"/>
  <c r="H917" i="2"/>
  <c r="H918" i="2"/>
  <c r="H649" i="2" l="1"/>
  <c r="H1403" i="2" l="1"/>
  <c r="H366" i="2"/>
  <c r="H391" i="2"/>
  <c r="H392" i="2"/>
  <c r="H372" i="2" s="1"/>
  <c r="H393" i="2"/>
  <c r="L549" i="2" l="1"/>
  <c r="J549" i="2"/>
  <c r="K549" i="2"/>
  <c r="M549" i="2"/>
  <c r="N549" i="2"/>
  <c r="I549" i="2"/>
  <c r="D1270" i="2"/>
  <c r="E1270" i="2"/>
  <c r="F1270" i="2"/>
  <c r="G1270" i="2"/>
  <c r="M1270" i="2"/>
  <c r="N1270" i="2"/>
  <c r="C1270" i="2"/>
  <c r="I1273" i="2"/>
  <c r="I1304" i="2" s="1"/>
  <c r="J1273" i="2"/>
  <c r="J1304" i="2" s="1"/>
  <c r="K1273" i="2"/>
  <c r="K1304" i="2" s="1"/>
  <c r="L1273" i="2"/>
  <c r="L1304" i="2" s="1"/>
  <c r="M1273" i="2"/>
  <c r="M1304" i="2" s="1"/>
  <c r="N1273" i="2"/>
  <c r="N1304" i="2" s="1"/>
  <c r="I1274" i="2"/>
  <c r="I1305" i="2" s="1"/>
  <c r="J1274" i="2"/>
  <c r="J1305" i="2" s="1"/>
  <c r="K1274" i="2"/>
  <c r="K1305" i="2" s="1"/>
  <c r="L1274" i="2"/>
  <c r="L1305" i="2" s="1"/>
  <c r="M1274" i="2"/>
  <c r="M1305" i="2" s="1"/>
  <c r="N1274" i="2"/>
  <c r="N1305" i="2" s="1"/>
  <c r="I1272" i="2"/>
  <c r="I1303" i="2" s="1"/>
  <c r="J1272" i="2"/>
  <c r="J1303" i="2" s="1"/>
  <c r="K1272" i="2"/>
  <c r="K1303" i="2" s="1"/>
  <c r="L1272" i="2"/>
  <c r="L1303" i="2" s="1"/>
  <c r="M1272" i="2"/>
  <c r="M1303" i="2" s="1"/>
  <c r="N1272" i="2"/>
  <c r="N1303" i="2" s="1"/>
  <c r="M874" i="2"/>
  <c r="N874" i="2"/>
  <c r="I835" i="2"/>
  <c r="I857" i="2" s="1"/>
  <c r="J835" i="2"/>
  <c r="J857" i="2" s="1"/>
  <c r="K835" i="2"/>
  <c r="K857" i="2" s="1"/>
  <c r="L835" i="2"/>
  <c r="L857" i="2" s="1"/>
  <c r="M835" i="2"/>
  <c r="M857" i="2" s="1"/>
  <c r="N835" i="2"/>
  <c r="N857" i="2" s="1"/>
  <c r="I836" i="2"/>
  <c r="I858" i="2" s="1"/>
  <c r="J836" i="2"/>
  <c r="J858" i="2" s="1"/>
  <c r="K836" i="2"/>
  <c r="K858" i="2" s="1"/>
  <c r="L836" i="2"/>
  <c r="L858" i="2" s="1"/>
  <c r="M836" i="2"/>
  <c r="M858" i="2" s="1"/>
  <c r="N836" i="2"/>
  <c r="N858" i="2" s="1"/>
  <c r="I837" i="2"/>
  <c r="I859" i="2" s="1"/>
  <c r="J837" i="2"/>
  <c r="J859" i="2" s="1"/>
  <c r="K837" i="2"/>
  <c r="K859" i="2" s="1"/>
  <c r="L837" i="2"/>
  <c r="L859" i="2" s="1"/>
  <c r="M837" i="2"/>
  <c r="M859" i="2" s="1"/>
  <c r="N837" i="2"/>
  <c r="N859" i="2" s="1"/>
  <c r="I724" i="2"/>
  <c r="J724" i="2"/>
  <c r="K724" i="2"/>
  <c r="L724" i="2"/>
  <c r="M724" i="2"/>
  <c r="I725" i="2"/>
  <c r="J725" i="2"/>
  <c r="K725" i="2"/>
  <c r="L725" i="2"/>
  <c r="M725" i="2"/>
  <c r="I432" i="2"/>
  <c r="I454" i="2" s="1"/>
  <c r="J432" i="2"/>
  <c r="J454" i="2" s="1"/>
  <c r="K432" i="2"/>
  <c r="L432" i="2"/>
  <c r="L454" i="2" s="1"/>
  <c r="M432" i="2"/>
  <c r="M454" i="2" s="1"/>
  <c r="N432" i="2"/>
  <c r="N454" i="2" s="1"/>
  <c r="I433" i="2"/>
  <c r="J433" i="2"/>
  <c r="K433" i="2"/>
  <c r="L433" i="2"/>
  <c r="M433" i="2"/>
  <c r="N433" i="2"/>
  <c r="I434" i="2"/>
  <c r="I456" i="2" s="1"/>
  <c r="J434" i="2"/>
  <c r="J456" i="2" s="1"/>
  <c r="K434" i="2"/>
  <c r="K456" i="2" s="1"/>
  <c r="L434" i="2"/>
  <c r="L456" i="2" s="1"/>
  <c r="M434" i="2"/>
  <c r="M456" i="2" s="1"/>
  <c r="N434" i="2"/>
  <c r="N456" i="2" s="1"/>
  <c r="J329" i="2"/>
  <c r="K329" i="2"/>
  <c r="M329" i="2"/>
  <c r="N329" i="2"/>
  <c r="I330" i="2"/>
  <c r="J330" i="2"/>
  <c r="K330" i="2"/>
  <c r="L330" i="2"/>
  <c r="M330" i="2"/>
  <c r="N330" i="2"/>
  <c r="I331" i="2"/>
  <c r="J331" i="2"/>
  <c r="K331" i="2"/>
  <c r="L331" i="2"/>
  <c r="M331" i="2"/>
  <c r="N331" i="2"/>
  <c r="I332" i="2"/>
  <c r="J332" i="2"/>
  <c r="K332" i="2"/>
  <c r="L332" i="2"/>
  <c r="M332" i="2"/>
  <c r="N332" i="2"/>
  <c r="I334" i="2"/>
  <c r="J334" i="2"/>
  <c r="K334" i="2"/>
  <c r="L334" i="2"/>
  <c r="M334" i="2"/>
  <c r="N334" i="2"/>
  <c r="J337" i="2"/>
  <c r="J1371" i="2" s="1"/>
  <c r="K337" i="2"/>
  <c r="K1371" i="2" s="1"/>
  <c r="L337" i="2"/>
  <c r="L1371" i="2" s="1"/>
  <c r="M337" i="2"/>
  <c r="M1371" i="2" s="1"/>
  <c r="N337" i="2"/>
  <c r="N1371" i="2" s="1"/>
  <c r="K1370" i="2" l="1"/>
  <c r="K356" i="2"/>
  <c r="N1370" i="2"/>
  <c r="N356" i="2"/>
  <c r="J1370" i="2"/>
  <c r="J356" i="2"/>
  <c r="M1370" i="2"/>
  <c r="M356" i="2"/>
  <c r="I1370" i="2"/>
  <c r="I356" i="2"/>
  <c r="L1370" i="2"/>
  <c r="L356" i="2"/>
  <c r="K454" i="2"/>
  <c r="J1369" i="2"/>
  <c r="L1369" i="2"/>
  <c r="I1369" i="2"/>
  <c r="K1369" i="2"/>
  <c r="M455" i="2"/>
  <c r="I455" i="2"/>
  <c r="L455" i="2"/>
  <c r="K455" i="2"/>
  <c r="N455" i="2"/>
  <c r="J455" i="2"/>
  <c r="N904" i="2"/>
  <c r="N959" i="2" s="1"/>
  <c r="M904" i="2"/>
  <c r="M959" i="2" s="1"/>
  <c r="N1328" i="2"/>
  <c r="L1328" i="2"/>
  <c r="J1328" i="2"/>
  <c r="N1327" i="2"/>
  <c r="L1327" i="2"/>
  <c r="J1327" i="2"/>
  <c r="M1328" i="2"/>
  <c r="K1328" i="2"/>
  <c r="I1328" i="2"/>
  <c r="M1327" i="2"/>
  <c r="K1327" i="2"/>
  <c r="I1327" i="2"/>
  <c r="I1402" i="2"/>
  <c r="J1402" i="2"/>
  <c r="K1402" i="2"/>
  <c r="L1402" i="2"/>
  <c r="M1402" i="2"/>
  <c r="N1402" i="2"/>
  <c r="H1402" i="2"/>
  <c r="I875" i="2" l="1"/>
  <c r="I905" i="2" s="1"/>
  <c r="I960" i="2" s="1"/>
  <c r="J875" i="2"/>
  <c r="J905" i="2" s="1"/>
  <c r="J960" i="2" s="1"/>
  <c r="K875" i="2"/>
  <c r="K905" i="2" s="1"/>
  <c r="K960" i="2" s="1"/>
  <c r="L875" i="2"/>
  <c r="L905" i="2" s="1"/>
  <c r="L960" i="2" s="1"/>
  <c r="M875" i="2"/>
  <c r="M905" i="2" s="1"/>
  <c r="M960" i="2" s="1"/>
  <c r="N875" i="2"/>
  <c r="N905" i="2" s="1"/>
  <c r="N960" i="2" s="1"/>
  <c r="I876" i="2"/>
  <c r="I906" i="2" s="1"/>
  <c r="I961" i="2" s="1"/>
  <c r="J876" i="2"/>
  <c r="J906" i="2" s="1"/>
  <c r="J961" i="2" s="1"/>
  <c r="K876" i="2"/>
  <c r="K906" i="2" s="1"/>
  <c r="K961" i="2" s="1"/>
  <c r="L876" i="2"/>
  <c r="L906" i="2" s="1"/>
  <c r="L961" i="2" s="1"/>
  <c r="M876" i="2"/>
  <c r="M906" i="2" s="1"/>
  <c r="M961" i="2" s="1"/>
  <c r="N876" i="2"/>
  <c r="N906" i="2" s="1"/>
  <c r="N961" i="2" s="1"/>
  <c r="I877" i="2"/>
  <c r="I907" i="2" s="1"/>
  <c r="I962" i="2" s="1"/>
  <c r="J877" i="2"/>
  <c r="J907" i="2" s="1"/>
  <c r="J962" i="2" s="1"/>
  <c r="K877" i="2"/>
  <c r="K907" i="2" s="1"/>
  <c r="K962" i="2" s="1"/>
  <c r="L877" i="2"/>
  <c r="L907" i="2" s="1"/>
  <c r="L962" i="2" s="1"/>
  <c r="M877" i="2"/>
  <c r="M907" i="2" s="1"/>
  <c r="M962" i="2" s="1"/>
  <c r="N877" i="2"/>
  <c r="N907" i="2" s="1"/>
  <c r="N962" i="2" s="1"/>
  <c r="L874" i="2"/>
  <c r="K874" i="2"/>
  <c r="J874" i="2"/>
  <c r="I874" i="2"/>
  <c r="N958" i="2" l="1"/>
  <c r="I904" i="2"/>
  <c r="I959" i="2" s="1"/>
  <c r="L904" i="2"/>
  <c r="L959" i="2" s="1"/>
  <c r="J904" i="2"/>
  <c r="J959" i="2" s="1"/>
  <c r="K904" i="2"/>
  <c r="H1299" i="2"/>
  <c r="H1298" i="2"/>
  <c r="H1297" i="2"/>
  <c r="L1270" i="2"/>
  <c r="K1270" i="2"/>
  <c r="J1270" i="2"/>
  <c r="I1270" i="2"/>
  <c r="N1295" i="2"/>
  <c r="N1294" i="2" s="1"/>
  <c r="M1295" i="2"/>
  <c r="M1294" i="2" s="1"/>
  <c r="H1291" i="2"/>
  <c r="H1290" i="2"/>
  <c r="H1289" i="2"/>
  <c r="H1287" i="2"/>
  <c r="N1286" i="2"/>
  <c r="N1285" i="2" s="1"/>
  <c r="M1286" i="2"/>
  <c r="M1285" i="2" s="1"/>
  <c r="K1286" i="2"/>
  <c r="J1286" i="2"/>
  <c r="I1286" i="2"/>
  <c r="H1282" i="2"/>
  <c r="H1281" i="2"/>
  <c r="H1280" i="2"/>
  <c r="H1272" i="2" s="1"/>
  <c r="H1303" i="2" s="1"/>
  <c r="H1279" i="2"/>
  <c r="H1267" i="2" s="1"/>
  <c r="N1278" i="2"/>
  <c r="N1277" i="2" s="1"/>
  <c r="M1278" i="2"/>
  <c r="M1277" i="2" s="1"/>
  <c r="L1278" i="2"/>
  <c r="K1278" i="2"/>
  <c r="J1278" i="2"/>
  <c r="I1278" i="2"/>
  <c r="G1272" i="2"/>
  <c r="F1272" i="2"/>
  <c r="E1272" i="2"/>
  <c r="D1272" i="2"/>
  <c r="C1272" i="2"/>
  <c r="F1271" i="2"/>
  <c r="N1269" i="2"/>
  <c r="M1269" i="2"/>
  <c r="L1269" i="2"/>
  <c r="K1269" i="2"/>
  <c r="J1269" i="2"/>
  <c r="I1269" i="2"/>
  <c r="G1269" i="2"/>
  <c r="F1269" i="2"/>
  <c r="E1269" i="2"/>
  <c r="D1269" i="2"/>
  <c r="C1269" i="2"/>
  <c r="N1268" i="2"/>
  <c r="M1268" i="2"/>
  <c r="K1268" i="2"/>
  <c r="J1268" i="2"/>
  <c r="I1268" i="2"/>
  <c r="G1268" i="2"/>
  <c r="F1268" i="2"/>
  <c r="E1268" i="2"/>
  <c r="D1268" i="2"/>
  <c r="C1268" i="2"/>
  <c r="N1267" i="2"/>
  <c r="N1350" i="2" s="1"/>
  <c r="M1267" i="2"/>
  <c r="M1350" i="2" s="1"/>
  <c r="L1267" i="2"/>
  <c r="L1350" i="2" s="1"/>
  <c r="K1267" i="2"/>
  <c r="K1350" i="2" s="1"/>
  <c r="J1267" i="2"/>
  <c r="J1350" i="2" s="1"/>
  <c r="I1267" i="2"/>
  <c r="I1350" i="2" s="1"/>
  <c r="G1267" i="2"/>
  <c r="F1267" i="2"/>
  <c r="E1267" i="2"/>
  <c r="D1267" i="2"/>
  <c r="C1267" i="2"/>
  <c r="H1255" i="2"/>
  <c r="H1254" i="2"/>
  <c r="H1253" i="2"/>
  <c r="H1252" i="2"/>
  <c r="N1251" i="2"/>
  <c r="N1250" i="2" s="1"/>
  <c r="M1250" i="2"/>
  <c r="H1244" i="2"/>
  <c r="N1243" i="2"/>
  <c r="N1242" i="2" s="1"/>
  <c r="M1243" i="2"/>
  <c r="M1242" i="2" s="1"/>
  <c r="L1243" i="2"/>
  <c r="K1243" i="2"/>
  <c r="J1243" i="2"/>
  <c r="I1243" i="2"/>
  <c r="N1239" i="2"/>
  <c r="N1261" i="2" s="1"/>
  <c r="N1334" i="2" s="1"/>
  <c r="M1239" i="2"/>
  <c r="M1261" i="2" s="1"/>
  <c r="M1334" i="2" s="1"/>
  <c r="L1239" i="2"/>
  <c r="L1261" i="2" s="1"/>
  <c r="L1334" i="2" s="1"/>
  <c r="K1239" i="2"/>
  <c r="K1261" i="2" s="1"/>
  <c r="K1334" i="2" s="1"/>
  <c r="J1239" i="2"/>
  <c r="J1261" i="2" s="1"/>
  <c r="J1334" i="2" s="1"/>
  <c r="I1239" i="2"/>
  <c r="I1261" i="2" s="1"/>
  <c r="I1334" i="2" s="1"/>
  <c r="H1239" i="2"/>
  <c r="H1261" i="2" s="1"/>
  <c r="N1238" i="2"/>
  <c r="N1260" i="2" s="1"/>
  <c r="N1333" i="2" s="1"/>
  <c r="M1238" i="2"/>
  <c r="M1260" i="2" s="1"/>
  <c r="M1333" i="2" s="1"/>
  <c r="L1238" i="2"/>
  <c r="L1260" i="2" s="1"/>
  <c r="L1333" i="2" s="1"/>
  <c r="K1238" i="2"/>
  <c r="K1260" i="2" s="1"/>
  <c r="K1333" i="2" s="1"/>
  <c r="J1238" i="2"/>
  <c r="J1260" i="2" s="1"/>
  <c r="J1333" i="2" s="1"/>
  <c r="I1238" i="2"/>
  <c r="I1260" i="2" s="1"/>
  <c r="I1333" i="2" s="1"/>
  <c r="H1238" i="2"/>
  <c r="H1260" i="2" s="1"/>
  <c r="N1237" i="2"/>
  <c r="N1359" i="2" s="1"/>
  <c r="M1237" i="2"/>
  <c r="M1359" i="2" s="1"/>
  <c r="L1237" i="2"/>
  <c r="L1359" i="2" s="1"/>
  <c r="K1237" i="2"/>
  <c r="K1359" i="2" s="1"/>
  <c r="J1237" i="2"/>
  <c r="J1359" i="2" s="1"/>
  <c r="I1237" i="2"/>
  <c r="I1359" i="2" s="1"/>
  <c r="H1237" i="2"/>
  <c r="H1259" i="2" s="1"/>
  <c r="L1258" i="2"/>
  <c r="K1258" i="2"/>
  <c r="J1258" i="2"/>
  <c r="G1236" i="2"/>
  <c r="F1236" i="2"/>
  <c r="E1236" i="2"/>
  <c r="D1236" i="2"/>
  <c r="C1236" i="2"/>
  <c r="H926" i="2"/>
  <c r="H956" i="2" s="1"/>
  <c r="H925" i="2"/>
  <c r="H955" i="2" s="1"/>
  <c r="H924" i="2"/>
  <c r="K913" i="2"/>
  <c r="K953" i="2" s="1"/>
  <c r="N922" i="2"/>
  <c r="N921" i="2" s="1"/>
  <c r="M922" i="2"/>
  <c r="M921" i="2" s="1"/>
  <c r="L922" i="2"/>
  <c r="J922" i="2"/>
  <c r="I922" i="2"/>
  <c r="M958" i="2"/>
  <c r="G913" i="2"/>
  <c r="F913" i="2"/>
  <c r="E913" i="2"/>
  <c r="D913" i="2"/>
  <c r="C913" i="2"/>
  <c r="H884" i="2"/>
  <c r="H876" i="2" s="1"/>
  <c r="H906" i="2" s="1"/>
  <c r="H883" i="2"/>
  <c r="H875" i="2" s="1"/>
  <c r="H905" i="2" s="1"/>
  <c r="H960" i="2" s="1"/>
  <c r="N881" i="2"/>
  <c r="N880" i="2" s="1"/>
  <c r="N872" i="2" s="1"/>
  <c r="M881" i="2"/>
  <c r="M880" i="2" s="1"/>
  <c r="M872" i="2" s="1"/>
  <c r="L881" i="2"/>
  <c r="G874" i="2"/>
  <c r="F874" i="2"/>
  <c r="E874" i="2"/>
  <c r="D874" i="2"/>
  <c r="C874" i="2"/>
  <c r="H853" i="2"/>
  <c r="H852" i="2"/>
  <c r="H851" i="2"/>
  <c r="H850" i="2"/>
  <c r="N849" i="2"/>
  <c r="M849" i="2"/>
  <c r="L849" i="2"/>
  <c r="K849" i="2"/>
  <c r="J849" i="2"/>
  <c r="I849" i="2"/>
  <c r="H847" i="2"/>
  <c r="H845" i="2"/>
  <c r="H844" i="2"/>
  <c r="H843" i="2"/>
  <c r="H842" i="2"/>
  <c r="N841" i="2"/>
  <c r="M841" i="2"/>
  <c r="L841" i="2"/>
  <c r="K841" i="2"/>
  <c r="J841" i="2"/>
  <c r="I841" i="2"/>
  <c r="H839" i="2"/>
  <c r="N834" i="2"/>
  <c r="M834" i="2"/>
  <c r="L834" i="2"/>
  <c r="K834" i="2"/>
  <c r="J834" i="2"/>
  <c r="I834" i="2"/>
  <c r="E834" i="2"/>
  <c r="D834" i="2"/>
  <c r="C83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M800" i="2"/>
  <c r="L800" i="2"/>
  <c r="K800" i="2"/>
  <c r="J800" i="2"/>
  <c r="I800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M783" i="2"/>
  <c r="L783" i="2"/>
  <c r="K783" i="2"/>
  <c r="J783" i="2"/>
  <c r="I783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M766" i="2"/>
  <c r="L766" i="2"/>
  <c r="K766" i="2"/>
  <c r="J766" i="2"/>
  <c r="I766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M749" i="2"/>
  <c r="L749" i="2"/>
  <c r="K749" i="2"/>
  <c r="J749" i="2"/>
  <c r="I749" i="2"/>
  <c r="H745" i="2"/>
  <c r="H744" i="2"/>
  <c r="H743" i="2"/>
  <c r="H742" i="2"/>
  <c r="H720" i="2" s="1"/>
  <c r="M741" i="2"/>
  <c r="L741" i="2"/>
  <c r="K741" i="2"/>
  <c r="J741" i="2"/>
  <c r="I741" i="2"/>
  <c r="H737" i="2"/>
  <c r="H736" i="2"/>
  <c r="H735" i="2"/>
  <c r="H734" i="2"/>
  <c r="H733" i="2"/>
  <c r="H721" i="2" s="1"/>
  <c r="H732" i="2"/>
  <c r="H731" i="2"/>
  <c r="H730" i="2"/>
  <c r="M729" i="2"/>
  <c r="L729" i="2"/>
  <c r="K729" i="2"/>
  <c r="J729" i="2"/>
  <c r="I729" i="2"/>
  <c r="G723" i="2"/>
  <c r="F723" i="2"/>
  <c r="E723" i="2"/>
  <c r="D723" i="2"/>
  <c r="C723" i="2"/>
  <c r="G722" i="2"/>
  <c r="F722" i="2"/>
  <c r="E722" i="2"/>
  <c r="D722" i="2"/>
  <c r="C722" i="2"/>
  <c r="G721" i="2"/>
  <c r="F721" i="2"/>
  <c r="E721" i="2"/>
  <c r="D721" i="2"/>
  <c r="C721" i="2"/>
  <c r="G719" i="2"/>
  <c r="F719" i="2"/>
  <c r="E719" i="2"/>
  <c r="D719" i="2"/>
  <c r="C719" i="2"/>
  <c r="G718" i="2"/>
  <c r="F718" i="2"/>
  <c r="E718" i="2"/>
  <c r="D718" i="2"/>
  <c r="C718" i="2"/>
  <c r="G717" i="2"/>
  <c r="F717" i="2"/>
  <c r="E717" i="2"/>
  <c r="D717" i="2"/>
  <c r="C717" i="2"/>
  <c r="N1384" i="2"/>
  <c r="M1384" i="2"/>
  <c r="L1384" i="2"/>
  <c r="J1384" i="2"/>
  <c r="I1384" i="2"/>
  <c r="H712" i="2"/>
  <c r="H1380" i="2" s="1"/>
  <c r="H711" i="2"/>
  <c r="H639" i="2"/>
  <c r="H709" i="2"/>
  <c r="H638" i="2" s="1"/>
  <c r="N708" i="2"/>
  <c r="M708" i="2"/>
  <c r="L708" i="2"/>
  <c r="K708" i="2"/>
  <c r="J708" i="2"/>
  <c r="I708" i="2"/>
  <c r="H704" i="2"/>
  <c r="H703" i="2"/>
  <c r="H702" i="2"/>
  <c r="H701" i="2"/>
  <c r="H700" i="2"/>
  <c r="H699" i="2"/>
  <c r="H698" i="2"/>
  <c r="H697" i="2"/>
  <c r="N696" i="2"/>
  <c r="M696" i="2"/>
  <c r="L696" i="2"/>
  <c r="K696" i="2"/>
  <c r="J696" i="2"/>
  <c r="I696" i="2"/>
  <c r="H692" i="2"/>
  <c r="H691" i="2"/>
  <c r="H690" i="2"/>
  <c r="H689" i="2"/>
  <c r="H688" i="2"/>
  <c r="H687" i="2"/>
  <c r="H686" i="2"/>
  <c r="H685" i="2"/>
  <c r="H680" i="2"/>
  <c r="H679" i="2"/>
  <c r="H678" i="2"/>
  <c r="H677" i="2"/>
  <c r="H676" i="2"/>
  <c r="H675" i="2"/>
  <c r="H674" i="2"/>
  <c r="H673" i="2"/>
  <c r="H668" i="2"/>
  <c r="H667" i="2"/>
  <c r="H666" i="2"/>
  <c r="H665" i="2"/>
  <c r="H664" i="2"/>
  <c r="H663" i="2"/>
  <c r="H662" i="2"/>
  <c r="H661" i="2"/>
  <c r="H656" i="2"/>
  <c r="H644" i="2" s="1"/>
  <c r="H655" i="2"/>
  <c r="H654" i="2"/>
  <c r="H642" i="2" s="1"/>
  <c r="H653" i="2"/>
  <c r="H641" i="2" s="1"/>
  <c r="H652" i="2"/>
  <c r="H640" i="2" s="1"/>
  <c r="H651" i="2"/>
  <c r="H637" i="2" s="1"/>
  <c r="H650" i="2"/>
  <c r="N639" i="2"/>
  <c r="M639" i="2"/>
  <c r="L639" i="2"/>
  <c r="K639" i="2"/>
  <c r="J639" i="2"/>
  <c r="I639" i="2"/>
  <c r="G639" i="2"/>
  <c r="F639" i="2"/>
  <c r="E639" i="2"/>
  <c r="D639" i="2"/>
  <c r="C639" i="2"/>
  <c r="N638" i="2"/>
  <c r="M638" i="2"/>
  <c r="L638" i="2"/>
  <c r="L634" i="2" s="1"/>
  <c r="K638" i="2"/>
  <c r="K634" i="2" s="1"/>
  <c r="J638" i="2"/>
  <c r="I638" i="2"/>
  <c r="G638" i="2"/>
  <c r="D638" i="2"/>
  <c r="C638" i="2"/>
  <c r="G637" i="2"/>
  <c r="F637" i="2"/>
  <c r="E637" i="2"/>
  <c r="D637" i="2"/>
  <c r="C637" i="2"/>
  <c r="G636" i="2"/>
  <c r="F636" i="2"/>
  <c r="E636" i="2"/>
  <c r="D636" i="2"/>
  <c r="C636" i="2"/>
  <c r="G635" i="2"/>
  <c r="F635" i="2"/>
  <c r="E635" i="2"/>
  <c r="D635" i="2"/>
  <c r="C635" i="2"/>
  <c r="H620" i="2"/>
  <c r="H598" i="2" s="1"/>
  <c r="H1357" i="2" s="1"/>
  <c r="H619" i="2"/>
  <c r="H597" i="2" s="1"/>
  <c r="H1356" i="2" s="1"/>
  <c r="H618" i="2"/>
  <c r="H596" i="2" s="1"/>
  <c r="H1355" i="2" s="1"/>
  <c r="H616" i="2"/>
  <c r="H594" i="2" s="1"/>
  <c r="H593" i="2"/>
  <c r="H613" i="2"/>
  <c r="H608" i="2"/>
  <c r="H607" i="2"/>
  <c r="H606" i="2"/>
  <c r="H605" i="2"/>
  <c r="N603" i="2"/>
  <c r="M603" i="2"/>
  <c r="N600" i="2"/>
  <c r="M600" i="2"/>
  <c r="L600" i="2"/>
  <c r="K600" i="2"/>
  <c r="J600" i="2"/>
  <c r="I600" i="2"/>
  <c r="N599" i="2"/>
  <c r="M599" i="2"/>
  <c r="K599" i="2"/>
  <c r="J599" i="2"/>
  <c r="I599" i="2"/>
  <c r="N598" i="2"/>
  <c r="N1357" i="2" s="1"/>
  <c r="M598" i="2"/>
  <c r="M1357" i="2" s="1"/>
  <c r="L598" i="2"/>
  <c r="L1357" i="2" s="1"/>
  <c r="K598" i="2"/>
  <c r="K1357" i="2" s="1"/>
  <c r="J598" i="2"/>
  <c r="J1357" i="2" s="1"/>
  <c r="I598" i="2"/>
  <c r="I1357" i="2" s="1"/>
  <c r="N597" i="2"/>
  <c r="N1356" i="2" s="1"/>
  <c r="M597" i="2"/>
  <c r="M1356" i="2" s="1"/>
  <c r="L597" i="2"/>
  <c r="L1356" i="2" s="1"/>
  <c r="K597" i="2"/>
  <c r="K1356" i="2" s="1"/>
  <c r="J597" i="2"/>
  <c r="J1356" i="2" s="1"/>
  <c r="I597" i="2"/>
  <c r="I1356" i="2" s="1"/>
  <c r="G597" i="2"/>
  <c r="F597" i="2"/>
  <c r="E597" i="2"/>
  <c r="D597" i="2"/>
  <c r="C597" i="2"/>
  <c r="L596" i="2"/>
  <c r="L1355" i="2" s="1"/>
  <c r="K596" i="2"/>
  <c r="K1355" i="2" s="1"/>
  <c r="J596" i="2"/>
  <c r="J1355" i="2" s="1"/>
  <c r="I596" i="2"/>
  <c r="I1355" i="2" s="1"/>
  <c r="N594" i="2"/>
  <c r="M594" i="2"/>
  <c r="L594" i="2"/>
  <c r="K594" i="2"/>
  <c r="J594" i="2"/>
  <c r="I594" i="2"/>
  <c r="G594" i="2"/>
  <c r="F594" i="2"/>
  <c r="D594" i="2"/>
  <c r="C594" i="2"/>
  <c r="N593" i="2"/>
  <c r="N589" i="2" s="1"/>
  <c r="M593" i="2"/>
  <c r="L593" i="2"/>
  <c r="K593" i="2"/>
  <c r="J593" i="2"/>
  <c r="I593" i="2"/>
  <c r="N591" i="2"/>
  <c r="M591" i="2"/>
  <c r="L591" i="2"/>
  <c r="K591" i="2"/>
  <c r="J591" i="2"/>
  <c r="I591" i="2"/>
  <c r="D591" i="2"/>
  <c r="N590" i="2"/>
  <c r="M590" i="2"/>
  <c r="L590" i="2"/>
  <c r="K590" i="2"/>
  <c r="J590" i="2"/>
  <c r="I590" i="2"/>
  <c r="G590" i="2"/>
  <c r="F590" i="2"/>
  <c r="E590" i="2"/>
  <c r="D590" i="2"/>
  <c r="C590" i="2"/>
  <c r="H585" i="2"/>
  <c r="H577" i="2" s="1"/>
  <c r="H584" i="2"/>
  <c r="H583" i="2"/>
  <c r="H582" i="2"/>
  <c r="H574" i="2" s="1"/>
  <c r="N581" i="2"/>
  <c r="N580" i="2" s="1"/>
  <c r="M581" i="2"/>
  <c r="M580" i="2" s="1"/>
  <c r="L581" i="2"/>
  <c r="K581" i="2"/>
  <c r="J581" i="2"/>
  <c r="I581" i="2"/>
  <c r="G574" i="2"/>
  <c r="F574" i="2"/>
  <c r="E574" i="2"/>
  <c r="D574" i="2"/>
  <c r="C574" i="2"/>
  <c r="N571" i="2"/>
  <c r="M571" i="2"/>
  <c r="L571" i="2"/>
  <c r="J571" i="2"/>
  <c r="H569" i="2"/>
  <c r="H568" i="2"/>
  <c r="H567" i="2"/>
  <c r="N565" i="2"/>
  <c r="N564" i="2" s="1"/>
  <c r="M565" i="2"/>
  <c r="M564" i="2" s="1"/>
  <c r="K565" i="2"/>
  <c r="J565" i="2"/>
  <c r="I565" i="2"/>
  <c r="H561" i="2"/>
  <c r="H560" i="2"/>
  <c r="H559" i="2"/>
  <c r="N557" i="2"/>
  <c r="N556" i="2" s="1"/>
  <c r="M557" i="2"/>
  <c r="M556" i="2" s="1"/>
  <c r="K557" i="2"/>
  <c r="J557" i="2"/>
  <c r="I557" i="2"/>
  <c r="N553" i="2"/>
  <c r="M553" i="2"/>
  <c r="L553" i="2"/>
  <c r="K553" i="2"/>
  <c r="J553" i="2"/>
  <c r="I553" i="2"/>
  <c r="N552" i="2"/>
  <c r="M552" i="2"/>
  <c r="L552" i="2"/>
  <c r="K552" i="2"/>
  <c r="J552" i="2"/>
  <c r="I552" i="2"/>
  <c r="N551" i="2"/>
  <c r="M551" i="2"/>
  <c r="L551" i="2"/>
  <c r="K551" i="2"/>
  <c r="J551" i="2"/>
  <c r="I551" i="2"/>
  <c r="N550" i="2"/>
  <c r="M550" i="2"/>
  <c r="K550" i="2"/>
  <c r="J550" i="2"/>
  <c r="I550" i="2"/>
  <c r="G550" i="2"/>
  <c r="F550" i="2"/>
  <c r="E550" i="2"/>
  <c r="D550" i="2"/>
  <c r="C550" i="2"/>
  <c r="G549" i="2"/>
  <c r="F549" i="2"/>
  <c r="E549" i="2"/>
  <c r="D549" i="2"/>
  <c r="C549" i="2"/>
  <c r="N546" i="2"/>
  <c r="M546" i="2"/>
  <c r="L546" i="2"/>
  <c r="K546" i="2"/>
  <c r="J546" i="2"/>
  <c r="I546" i="2"/>
  <c r="H546" i="2"/>
  <c r="H544" i="2"/>
  <c r="H543" i="2"/>
  <c r="H542" i="2"/>
  <c r="H541" i="2"/>
  <c r="H477" i="2" s="1"/>
  <c r="H540" i="2"/>
  <c r="H476" i="2" s="1"/>
  <c r="H539" i="2"/>
  <c r="H475" i="2" s="1"/>
  <c r="H538" i="2"/>
  <c r="H474" i="2" s="1"/>
  <c r="N537" i="2"/>
  <c r="N536" i="2" s="1"/>
  <c r="M537" i="2"/>
  <c r="M536" i="2" s="1"/>
  <c r="L537" i="2"/>
  <c r="K537" i="2"/>
  <c r="J537" i="2"/>
  <c r="I537" i="2"/>
  <c r="H533" i="2"/>
  <c r="H532" i="2"/>
  <c r="H531" i="2"/>
  <c r="N528" i="2"/>
  <c r="M528" i="2"/>
  <c r="H525" i="2"/>
  <c r="H524" i="2"/>
  <c r="H523" i="2"/>
  <c r="H471" i="2"/>
  <c r="H519" i="2"/>
  <c r="H469" i="2" s="1"/>
  <c r="H518" i="2"/>
  <c r="H468" i="2" s="1"/>
  <c r="H517" i="2"/>
  <c r="N515" i="2"/>
  <c r="M515" i="2"/>
  <c r="H512" i="2"/>
  <c r="H511" i="2"/>
  <c r="H510" i="2"/>
  <c r="H509" i="2"/>
  <c r="H466" i="2" s="1"/>
  <c r="N508" i="2"/>
  <c r="N507" i="2" s="1"/>
  <c r="M508" i="2"/>
  <c r="M507" i="2" s="1"/>
  <c r="L508" i="2"/>
  <c r="K508" i="2"/>
  <c r="J508" i="2"/>
  <c r="I508" i="2"/>
  <c r="H504" i="2"/>
  <c r="H503" i="2"/>
  <c r="H502" i="2"/>
  <c r="N500" i="2"/>
  <c r="N499" i="2" s="1"/>
  <c r="M500" i="2"/>
  <c r="M499" i="2" s="1"/>
  <c r="K500" i="2"/>
  <c r="J500" i="2"/>
  <c r="I500" i="2"/>
  <c r="H496" i="2"/>
  <c r="H495" i="2"/>
  <c r="H494" i="2"/>
  <c r="H493" i="2"/>
  <c r="H464" i="2" s="1"/>
  <c r="N492" i="2"/>
  <c r="N491" i="2" s="1"/>
  <c r="M492" i="2"/>
  <c r="M491" i="2" s="1"/>
  <c r="L492" i="2"/>
  <c r="K492" i="2"/>
  <c r="J492" i="2"/>
  <c r="I492" i="2"/>
  <c r="H488" i="2"/>
  <c r="H487" i="2"/>
  <c r="H486" i="2"/>
  <c r="N484" i="2"/>
  <c r="N483" i="2" s="1"/>
  <c r="M484" i="2"/>
  <c r="M483" i="2" s="1"/>
  <c r="K484" i="2"/>
  <c r="J484" i="2"/>
  <c r="I484" i="2"/>
  <c r="N480" i="2"/>
  <c r="N827" i="2" s="1"/>
  <c r="M480" i="2"/>
  <c r="L480" i="2"/>
  <c r="L827" i="2" s="1"/>
  <c r="K480" i="2"/>
  <c r="J480" i="2"/>
  <c r="J827" i="2" s="1"/>
  <c r="I480" i="2"/>
  <c r="N479" i="2"/>
  <c r="N826" i="2" s="1"/>
  <c r="M479" i="2"/>
  <c r="L479" i="2"/>
  <c r="K479" i="2"/>
  <c r="K826" i="2" s="1"/>
  <c r="J479" i="2"/>
  <c r="I479" i="2"/>
  <c r="N478" i="2"/>
  <c r="N825" i="2" s="1"/>
  <c r="M478" i="2"/>
  <c r="M825" i="2" s="1"/>
  <c r="L478" i="2"/>
  <c r="K478" i="2"/>
  <c r="J478" i="2"/>
  <c r="I478" i="2"/>
  <c r="I825" i="2" s="1"/>
  <c r="N477" i="2"/>
  <c r="M477" i="2"/>
  <c r="L477" i="2"/>
  <c r="K477" i="2"/>
  <c r="J477" i="2"/>
  <c r="I477" i="2"/>
  <c r="G477" i="2"/>
  <c r="F477" i="2"/>
  <c r="E477" i="2"/>
  <c r="D477" i="2"/>
  <c r="C477" i="2"/>
  <c r="N476" i="2"/>
  <c r="M476" i="2"/>
  <c r="L476" i="2"/>
  <c r="K476" i="2"/>
  <c r="J476" i="2"/>
  <c r="I476" i="2"/>
  <c r="G476" i="2"/>
  <c r="F476" i="2"/>
  <c r="E476" i="2"/>
  <c r="D476" i="2"/>
  <c r="C476" i="2"/>
  <c r="N475" i="2"/>
  <c r="M475" i="2"/>
  <c r="L475" i="2"/>
  <c r="K475" i="2"/>
  <c r="J475" i="2"/>
  <c r="I475" i="2"/>
  <c r="G475" i="2"/>
  <c r="F475" i="2"/>
  <c r="E475" i="2"/>
  <c r="D475" i="2"/>
  <c r="C475" i="2"/>
  <c r="N474" i="2"/>
  <c r="M474" i="2"/>
  <c r="L474" i="2"/>
  <c r="K474" i="2"/>
  <c r="J474" i="2"/>
  <c r="I474" i="2"/>
  <c r="G474" i="2"/>
  <c r="F474" i="2"/>
  <c r="E474" i="2"/>
  <c r="D474" i="2"/>
  <c r="C474" i="2"/>
  <c r="N473" i="2"/>
  <c r="M473" i="2"/>
  <c r="L473" i="2"/>
  <c r="K473" i="2"/>
  <c r="I473" i="2"/>
  <c r="G473" i="2"/>
  <c r="F473" i="2"/>
  <c r="E473" i="2"/>
  <c r="D473" i="2"/>
  <c r="C473" i="2"/>
  <c r="N472" i="2"/>
  <c r="M472" i="2"/>
  <c r="G472" i="2"/>
  <c r="E472" i="2"/>
  <c r="D472" i="2"/>
  <c r="C472" i="2"/>
  <c r="N471" i="2"/>
  <c r="M471" i="2"/>
  <c r="L471" i="2"/>
  <c r="K471" i="2"/>
  <c r="J471" i="2"/>
  <c r="I471" i="2"/>
  <c r="G471" i="2"/>
  <c r="E471" i="2"/>
  <c r="D471" i="2"/>
  <c r="C471" i="2"/>
  <c r="N470" i="2"/>
  <c r="M470" i="2"/>
  <c r="K470" i="2"/>
  <c r="J470" i="2"/>
  <c r="I470" i="2"/>
  <c r="G470" i="2"/>
  <c r="F470" i="2"/>
  <c r="E470" i="2"/>
  <c r="D470" i="2"/>
  <c r="C470" i="2"/>
  <c r="L469" i="2"/>
  <c r="K469" i="2"/>
  <c r="J469" i="2"/>
  <c r="I469" i="2"/>
  <c r="G469" i="2"/>
  <c r="F469" i="2"/>
  <c r="E469" i="2"/>
  <c r="D469" i="2"/>
  <c r="C469" i="2"/>
  <c r="N468" i="2"/>
  <c r="M468" i="2"/>
  <c r="L468" i="2"/>
  <c r="K468" i="2"/>
  <c r="J468" i="2"/>
  <c r="I468" i="2"/>
  <c r="G468" i="2"/>
  <c r="F468" i="2"/>
  <c r="E468" i="2"/>
  <c r="D468" i="2"/>
  <c r="C468" i="2"/>
  <c r="L467" i="2"/>
  <c r="K467" i="2"/>
  <c r="J467" i="2"/>
  <c r="I467" i="2"/>
  <c r="G467" i="2"/>
  <c r="F467" i="2"/>
  <c r="E467" i="2"/>
  <c r="D467" i="2"/>
  <c r="C467" i="2"/>
  <c r="N1352" i="2"/>
  <c r="V1352" i="2" s="1"/>
  <c r="M1352" i="2"/>
  <c r="T1352" i="2" s="1"/>
  <c r="L466" i="2"/>
  <c r="L1352" i="2" s="1"/>
  <c r="K466" i="2"/>
  <c r="K1352" i="2" s="1"/>
  <c r="J466" i="2"/>
  <c r="J1352" i="2" s="1"/>
  <c r="I466" i="2"/>
  <c r="I1352" i="2" s="1"/>
  <c r="G466" i="2"/>
  <c r="F466" i="2"/>
  <c r="E466" i="2"/>
  <c r="D466" i="2"/>
  <c r="C466" i="2"/>
  <c r="K465" i="2"/>
  <c r="J465" i="2"/>
  <c r="I465" i="2"/>
  <c r="G465" i="2"/>
  <c r="F465" i="2"/>
  <c r="E465" i="2"/>
  <c r="D465" i="2"/>
  <c r="C465" i="2"/>
  <c r="L464" i="2"/>
  <c r="K464" i="2"/>
  <c r="J464" i="2"/>
  <c r="I464" i="2"/>
  <c r="G464" i="2"/>
  <c r="F464" i="2"/>
  <c r="E464" i="2"/>
  <c r="D464" i="2"/>
  <c r="C464" i="2"/>
  <c r="N463" i="2"/>
  <c r="M463" i="2"/>
  <c r="K463" i="2"/>
  <c r="J463" i="2"/>
  <c r="I463" i="2"/>
  <c r="G463" i="2"/>
  <c r="F463" i="2"/>
  <c r="E463" i="2"/>
  <c r="D463" i="2"/>
  <c r="C463" i="2"/>
  <c r="H451" i="2"/>
  <c r="H450" i="2"/>
  <c r="H449" i="2"/>
  <c r="H448" i="2"/>
  <c r="N447" i="2"/>
  <c r="M447" i="2"/>
  <c r="L447" i="2"/>
  <c r="K447" i="2"/>
  <c r="J447" i="2"/>
  <c r="I447" i="2"/>
  <c r="H443" i="2"/>
  <c r="H442" i="2"/>
  <c r="H441" i="2"/>
  <c r="H440" i="2"/>
  <c r="N439" i="2"/>
  <c r="N438" i="2" s="1"/>
  <c r="M439" i="2"/>
  <c r="M438" i="2" s="1"/>
  <c r="L439" i="2"/>
  <c r="K439" i="2"/>
  <c r="J439" i="2"/>
  <c r="I439" i="2"/>
  <c r="G432" i="2"/>
  <c r="F432" i="2"/>
  <c r="E432" i="2"/>
  <c r="D432" i="2"/>
  <c r="C432" i="2"/>
  <c r="H419" i="2"/>
  <c r="H410" i="2" s="1"/>
  <c r="H418" i="2"/>
  <c r="H409" i="2" s="1"/>
  <c r="H417" i="2"/>
  <c r="H408" i="2" s="1"/>
  <c r="H416" i="2"/>
  <c r="L414" i="2"/>
  <c r="K414" i="2"/>
  <c r="I414" i="2"/>
  <c r="N410" i="2"/>
  <c r="N425" i="2" s="1"/>
  <c r="M410" i="2"/>
  <c r="M425" i="2" s="1"/>
  <c r="L410" i="2"/>
  <c r="L425" i="2" s="1"/>
  <c r="K410" i="2"/>
  <c r="K425" i="2" s="1"/>
  <c r="J410" i="2"/>
  <c r="J425" i="2" s="1"/>
  <c r="I410" i="2"/>
  <c r="I425" i="2" s="1"/>
  <c r="N407" i="2"/>
  <c r="M407" i="2"/>
  <c r="L407" i="2"/>
  <c r="K407" i="2"/>
  <c r="J407" i="2"/>
  <c r="I407" i="2"/>
  <c r="G407" i="2"/>
  <c r="F407" i="2"/>
  <c r="E407" i="2"/>
  <c r="D407" i="2"/>
  <c r="C407" i="2"/>
  <c r="L406" i="2"/>
  <c r="K406" i="2"/>
  <c r="I406" i="2"/>
  <c r="I1351" i="2" s="1"/>
  <c r="G406" i="2"/>
  <c r="F406" i="2"/>
  <c r="E406" i="2"/>
  <c r="D406" i="2"/>
  <c r="C406" i="2"/>
  <c r="H401" i="2"/>
  <c r="H400" i="2"/>
  <c r="H373" i="2" s="1"/>
  <c r="H424" i="2" s="1"/>
  <c r="H399" i="2"/>
  <c r="H370" i="2" s="1"/>
  <c r="H423" i="2" s="1"/>
  <c r="H398" i="2"/>
  <c r="H368" i="2" s="1"/>
  <c r="N397" i="2"/>
  <c r="N396" i="2" s="1"/>
  <c r="M397" i="2"/>
  <c r="M396" i="2" s="1"/>
  <c r="L397" i="2"/>
  <c r="J397" i="2"/>
  <c r="I397" i="2"/>
  <c r="H389" i="2"/>
  <c r="H367" i="2" s="1"/>
  <c r="N387" i="2"/>
  <c r="N386" i="2" s="1"/>
  <c r="M387" i="2"/>
  <c r="M386" i="2" s="1"/>
  <c r="L387" i="2"/>
  <c r="J387" i="2"/>
  <c r="I387" i="2"/>
  <c r="H383" i="2"/>
  <c r="H374" i="2" s="1"/>
  <c r="H425" i="2" s="1"/>
  <c r="H380" i="2"/>
  <c r="H365" i="2" s="1"/>
  <c r="H379" i="2"/>
  <c r="H364" i="2" s="1"/>
  <c r="N377" i="2"/>
  <c r="M377" i="2"/>
  <c r="C371" i="2"/>
  <c r="B352" i="2"/>
  <c r="H337" i="2"/>
  <c r="H1371" i="2" s="1"/>
  <c r="H334" i="2"/>
  <c r="H1370" i="2" s="1"/>
  <c r="H346" i="2"/>
  <c r="H332" i="2" s="1"/>
  <c r="H345" i="2"/>
  <c r="H331" i="2" s="1"/>
  <c r="H344" i="2"/>
  <c r="H330" i="2" s="1"/>
  <c r="H343" i="2"/>
  <c r="H329" i="2" s="1"/>
  <c r="N342" i="2"/>
  <c r="N341" i="2" s="1"/>
  <c r="M342" i="2"/>
  <c r="M341" i="2" s="1"/>
  <c r="L342" i="2"/>
  <c r="I342" i="2"/>
  <c r="B342" i="2"/>
  <c r="B341" i="2"/>
  <c r="B340" i="2"/>
  <c r="G334" i="2"/>
  <c r="F334" i="2"/>
  <c r="E334" i="2"/>
  <c r="D334" i="2"/>
  <c r="C334" i="2"/>
  <c r="H323" i="2"/>
  <c r="H322" i="2"/>
  <c r="H305" i="2" s="1"/>
  <c r="H321" i="2"/>
  <c r="H304" i="2" s="1"/>
  <c r="H320" i="2"/>
  <c r="N319" i="2"/>
  <c r="M319" i="2"/>
  <c r="K319" i="2"/>
  <c r="J319" i="2"/>
  <c r="I319" i="2"/>
  <c r="H312" i="2"/>
  <c r="H302" i="2" s="1"/>
  <c r="N311" i="2"/>
  <c r="M311" i="2"/>
  <c r="K311" i="2"/>
  <c r="I311" i="2"/>
  <c r="N307" i="2"/>
  <c r="N358" i="2" s="1"/>
  <c r="M307" i="2"/>
  <c r="M358" i="2" s="1"/>
  <c r="L307" i="2"/>
  <c r="L358" i="2" s="1"/>
  <c r="K307" i="2"/>
  <c r="K358" i="2" s="1"/>
  <c r="J307" i="2"/>
  <c r="J358" i="2" s="1"/>
  <c r="I307" i="2"/>
  <c r="I358" i="2" s="1"/>
  <c r="H307" i="2"/>
  <c r="H358" i="2" s="1"/>
  <c r="N306" i="2"/>
  <c r="M306" i="2"/>
  <c r="K306" i="2"/>
  <c r="J306" i="2"/>
  <c r="I306" i="2"/>
  <c r="N304" i="2"/>
  <c r="M304" i="2"/>
  <c r="L304" i="2"/>
  <c r="K304" i="2"/>
  <c r="J304" i="2"/>
  <c r="I304" i="2"/>
  <c r="G304" i="2"/>
  <c r="F304" i="2"/>
  <c r="E304" i="2"/>
  <c r="D304" i="2"/>
  <c r="C304" i="2"/>
  <c r="N303" i="2"/>
  <c r="M303" i="2"/>
  <c r="L303" i="2"/>
  <c r="K303" i="2"/>
  <c r="J303" i="2"/>
  <c r="I303" i="2"/>
  <c r="G303" i="2"/>
  <c r="F303" i="2"/>
  <c r="E303" i="2"/>
  <c r="D303" i="2"/>
  <c r="C303" i="2"/>
  <c r="N302" i="2"/>
  <c r="N1369" i="2" s="1"/>
  <c r="V1369" i="2" s="1"/>
  <c r="M302" i="2"/>
  <c r="M1369" i="2" s="1"/>
  <c r="T1369" i="2" s="1"/>
  <c r="G302" i="2"/>
  <c r="F302" i="2"/>
  <c r="E302" i="2"/>
  <c r="D302" i="2"/>
  <c r="C302" i="2"/>
  <c r="K589" i="2" l="1"/>
  <c r="H590" i="2"/>
  <c r="H604" i="2"/>
  <c r="I634" i="2"/>
  <c r="M634" i="2"/>
  <c r="H660" i="2"/>
  <c r="H672" i="2"/>
  <c r="H684" i="2"/>
  <c r="M462" i="2"/>
  <c r="J634" i="2"/>
  <c r="N634" i="2"/>
  <c r="J826" i="2"/>
  <c r="I589" i="2"/>
  <c r="M589" i="2"/>
  <c r="I827" i="2"/>
  <c r="M827" i="2"/>
  <c r="H467" i="2"/>
  <c r="J589" i="2"/>
  <c r="N462" i="2"/>
  <c r="I826" i="2"/>
  <c r="M826" i="2"/>
  <c r="K827" i="2"/>
  <c r="H636" i="2"/>
  <c r="H648" i="2"/>
  <c r="K825" i="2"/>
  <c r="K1351" i="2"/>
  <c r="N824" i="2"/>
  <c r="M824" i="2"/>
  <c r="J825" i="2"/>
  <c r="J863" i="2" s="1"/>
  <c r="L825" i="2"/>
  <c r="L422" i="2"/>
  <c r="L421" i="2" s="1"/>
  <c r="N863" i="2"/>
  <c r="K863" i="2"/>
  <c r="L863" i="2"/>
  <c r="M863" i="2"/>
  <c r="K422" i="2"/>
  <c r="K421" i="2" s="1"/>
  <c r="I422" i="2"/>
  <c r="I421" i="2" s="1"/>
  <c r="H717" i="2"/>
  <c r="M1259" i="2"/>
  <c r="M1332" i="2" s="1"/>
  <c r="M1358" i="2" s="1"/>
  <c r="J1259" i="2"/>
  <c r="J1332" i="2" s="1"/>
  <c r="J1358" i="2" s="1"/>
  <c r="J1354" i="2" s="1"/>
  <c r="K1259" i="2"/>
  <c r="K1332" i="2" s="1"/>
  <c r="K1358" i="2" s="1"/>
  <c r="K1354" i="2" s="1"/>
  <c r="L1259" i="2"/>
  <c r="L1332" i="2" s="1"/>
  <c r="L1358" i="2" s="1"/>
  <c r="H719" i="2"/>
  <c r="H722" i="2"/>
  <c r="J1347" i="2"/>
  <c r="M1347" i="2"/>
  <c r="T1347" i="2" s="1"/>
  <c r="H718" i="2"/>
  <c r="H723" i="2"/>
  <c r="K1347" i="2"/>
  <c r="N1347" i="2"/>
  <c r="V1347" i="2" s="1"/>
  <c r="I1347" i="2"/>
  <c r="K355" i="2"/>
  <c r="L355" i="2"/>
  <c r="L1354" i="2"/>
  <c r="I355" i="2"/>
  <c r="M355" i="2"/>
  <c r="M1346" i="2"/>
  <c r="J1361" i="2"/>
  <c r="J357" i="2"/>
  <c r="J1346" i="2"/>
  <c r="K1361" i="2"/>
  <c r="K357" i="2"/>
  <c r="K1346" i="2"/>
  <c r="M1361" i="2"/>
  <c r="M357" i="2"/>
  <c r="J355" i="2"/>
  <c r="N355" i="2"/>
  <c r="N1346" i="2"/>
  <c r="I1361" i="2"/>
  <c r="I357" i="2"/>
  <c r="N1361" i="2"/>
  <c r="N357" i="2"/>
  <c r="H356" i="2"/>
  <c r="I1346" i="2"/>
  <c r="L1353" i="2"/>
  <c r="K1353" i="2"/>
  <c r="I1353" i="2"/>
  <c r="M1353" i="2"/>
  <c r="T1353" i="2" s="1"/>
  <c r="M1348" i="2"/>
  <c r="T1348" i="2" s="1"/>
  <c r="J1353" i="2"/>
  <c r="N1353" i="2"/>
  <c r="V1353" i="2" s="1"/>
  <c r="M1354" i="2"/>
  <c r="T1350" i="2"/>
  <c r="N1348" i="2"/>
  <c r="V1348" i="2" s="1"/>
  <c r="H1369" i="2"/>
  <c r="H1375" i="2" s="1"/>
  <c r="N1259" i="2"/>
  <c r="N1332" i="2" s="1"/>
  <c r="N1358" i="2" s="1"/>
  <c r="V1350" i="2" s="1"/>
  <c r="K959" i="2"/>
  <c r="I863" i="2"/>
  <c r="H591" i="2"/>
  <c r="H1269" i="2"/>
  <c r="I1375" i="2"/>
  <c r="L1375" i="2"/>
  <c r="N1375" i="2"/>
  <c r="J1375" i="2"/>
  <c r="K1375" i="2"/>
  <c r="H1390" i="2"/>
  <c r="J1374" i="2"/>
  <c r="N1374" i="2"/>
  <c r="K1374" i="2"/>
  <c r="L1374" i="2"/>
  <c r="I1374" i="2"/>
  <c r="M1374" i="2"/>
  <c r="J958" i="2"/>
  <c r="L958" i="2"/>
  <c r="I958" i="2"/>
  <c r="H378" i="2"/>
  <c r="H377" i="2" s="1"/>
  <c r="H635" i="2"/>
  <c r="H634" i="2" s="1"/>
  <c r="H1332" i="2"/>
  <c r="I1302" i="2"/>
  <c r="M1302" i="2"/>
  <c r="J1302" i="2"/>
  <c r="J1331" i="2" s="1"/>
  <c r="H1251" i="2"/>
  <c r="H1250" i="2" s="1"/>
  <c r="K1302" i="2"/>
  <c r="K1331" i="2" s="1"/>
  <c r="N1302" i="2"/>
  <c r="I1324" i="2"/>
  <c r="M1324" i="2"/>
  <c r="N1324" i="2"/>
  <c r="K1406" i="2"/>
  <c r="K1324" i="2"/>
  <c r="H643" i="2"/>
  <c r="H961" i="2"/>
  <c r="L1390" i="2"/>
  <c r="M840" i="2"/>
  <c r="N840" i="2"/>
  <c r="I833" i="2"/>
  <c r="I856" i="2"/>
  <c r="L833" i="2"/>
  <c r="L856" i="2"/>
  <c r="M833" i="2"/>
  <c r="M856" i="2"/>
  <c r="J833" i="2"/>
  <c r="J856" i="2"/>
  <c r="N833" i="2"/>
  <c r="N856" i="2"/>
  <c r="K833" i="2"/>
  <c r="K856" i="2"/>
  <c r="L1376" i="2"/>
  <c r="I1376" i="2"/>
  <c r="I1390" i="2"/>
  <c r="M1376" i="2"/>
  <c r="M1390" i="2"/>
  <c r="J1376" i="2"/>
  <c r="J1390" i="2"/>
  <c r="N1376" i="2"/>
  <c r="N1390" i="2"/>
  <c r="K1376" i="2"/>
  <c r="K1390" i="2"/>
  <c r="J1409" i="2"/>
  <c r="J1405" i="2" s="1"/>
  <c r="H1353" i="2"/>
  <c r="P1362" i="2"/>
  <c r="L1409" i="2"/>
  <c r="L1405" i="2" s="1"/>
  <c r="H576" i="2"/>
  <c r="K1409" i="2"/>
  <c r="K1405" i="2" s="1"/>
  <c r="H303" i="2"/>
  <c r="H355" i="2" s="1"/>
  <c r="H575" i="2"/>
  <c r="I1409" i="2"/>
  <c r="I1405" i="2" s="1"/>
  <c r="H1243" i="2"/>
  <c r="H1242" i="2" s="1"/>
  <c r="H1236" i="2"/>
  <c r="H1235" i="2" s="1"/>
  <c r="H435" i="2"/>
  <c r="H457" i="2" s="1"/>
  <c r="N1235" i="2"/>
  <c r="I1259" i="2"/>
  <c r="I1332" i="2" s="1"/>
  <c r="I1358" i="2" s="1"/>
  <c r="I1235" i="2"/>
  <c r="N414" i="2"/>
  <c r="N413" i="2" s="1"/>
  <c r="L1235" i="2"/>
  <c r="K1257" i="2"/>
  <c r="K1295" i="2"/>
  <c r="N406" i="2"/>
  <c r="N1351" i="2" s="1"/>
  <c r="H530" i="2"/>
  <c r="J414" i="2"/>
  <c r="J413" i="2" s="1"/>
  <c r="L472" i="2"/>
  <c r="L1348" i="2" s="1"/>
  <c r="M414" i="2"/>
  <c r="M413" i="2" s="1"/>
  <c r="H1274" i="2"/>
  <c r="H1305" i="2" s="1"/>
  <c r="H1273" i="2"/>
  <c r="H836" i="2"/>
  <c r="H858" i="2" s="1"/>
  <c r="H877" i="2"/>
  <c r="H724" i="2"/>
  <c r="H432" i="2"/>
  <c r="H454" i="2" s="1"/>
  <c r="H835" i="2"/>
  <c r="H857" i="2" s="1"/>
  <c r="H837" i="2"/>
  <c r="H859" i="2" s="1"/>
  <c r="H434" i="2"/>
  <c r="H456" i="2" s="1"/>
  <c r="H1384" i="2"/>
  <c r="H725" i="2"/>
  <c r="H433" i="2"/>
  <c r="H455" i="2" s="1"/>
  <c r="H328" i="2"/>
  <c r="H327" i="2" s="1"/>
  <c r="M363" i="2"/>
  <c r="K881" i="2"/>
  <c r="K1235" i="2"/>
  <c r="I881" i="2"/>
  <c r="K922" i="2"/>
  <c r="J406" i="2"/>
  <c r="H520" i="2"/>
  <c r="H470" i="2" s="1"/>
  <c r="L319" i="2"/>
  <c r="I472" i="2"/>
  <c r="I462" i="2" s="1"/>
  <c r="H551" i="2"/>
  <c r="J881" i="2"/>
  <c r="M406" i="2"/>
  <c r="M1351" i="2" s="1"/>
  <c r="K472" i="2"/>
  <c r="K462" i="2" s="1"/>
  <c r="J473" i="2"/>
  <c r="H558" i="2"/>
  <c r="H549" i="2" s="1"/>
  <c r="L557" i="2"/>
  <c r="H923" i="2"/>
  <c r="H913" i="2" s="1"/>
  <c r="H953" i="2" s="1"/>
  <c r="H1278" i="2"/>
  <c r="H1277" i="2" s="1"/>
  <c r="H522" i="2"/>
  <c r="H472" i="2" s="1"/>
  <c r="H1348" i="2" s="1"/>
  <c r="P1348" i="2" s="1"/>
  <c r="J1235" i="2"/>
  <c r="H1288" i="2"/>
  <c r="H1286" i="2" s="1"/>
  <c r="L1286" i="2"/>
  <c r="L550" i="2"/>
  <c r="H566" i="2"/>
  <c r="H550" i="2" s="1"/>
  <c r="L565" i="2"/>
  <c r="L1268" i="2"/>
  <c r="L1302" i="2" s="1"/>
  <c r="L306" i="2"/>
  <c r="L357" i="2" s="1"/>
  <c r="H415" i="2"/>
  <c r="H406" i="2" s="1"/>
  <c r="J472" i="2"/>
  <c r="J1348" i="2" s="1"/>
  <c r="L463" i="2"/>
  <c r="H485" i="2"/>
  <c r="L484" i="2"/>
  <c r="H1296" i="2"/>
  <c r="H1295" i="2" s="1"/>
  <c r="I1258" i="2"/>
  <c r="M1258" i="2"/>
  <c r="M1235" i="2"/>
  <c r="K1413" i="2"/>
  <c r="J1413" i="2"/>
  <c r="N1413" i="2"/>
  <c r="N1414" i="2"/>
  <c r="N1422" i="2" s="1"/>
  <c r="M1414" i="2"/>
  <c r="H766" i="2"/>
  <c r="H765" i="2" s="1"/>
  <c r="L405" i="2"/>
  <c r="N912" i="2"/>
  <c r="N911" i="2" s="1"/>
  <c r="H439" i="2"/>
  <c r="H438" i="2" s="1"/>
  <c r="H600" i="2"/>
  <c r="H492" i="2"/>
  <c r="H491" i="2" s="1"/>
  <c r="H537" i="2"/>
  <c r="H536" i="2" s="1"/>
  <c r="L573" i="2"/>
  <c r="H659" i="2"/>
  <c r="K889" i="2"/>
  <c r="H671" i="2"/>
  <c r="H783" i="2"/>
  <c r="H782" i="2" s="1"/>
  <c r="J573" i="2"/>
  <c r="I573" i="2"/>
  <c r="K573" i="2"/>
  <c r="M573" i="2"/>
  <c r="M572" i="2" s="1"/>
  <c r="H741" i="2"/>
  <c r="H740" i="2" s="1"/>
  <c r="H749" i="2"/>
  <c r="H748" i="2" s="1"/>
  <c r="H841" i="2"/>
  <c r="H447" i="2"/>
  <c r="M889" i="2"/>
  <c r="N328" i="2"/>
  <c r="H508" i="2"/>
  <c r="H507" i="2" s="1"/>
  <c r="M548" i="2"/>
  <c r="M547" i="2" s="1"/>
  <c r="H553" i="2"/>
  <c r="H552" i="2"/>
  <c r="H683" i="2"/>
  <c r="H708" i="2"/>
  <c r="H707" i="2" s="1"/>
  <c r="N431" i="2"/>
  <c r="I889" i="2"/>
  <c r="H319" i="2"/>
  <c r="I431" i="2"/>
  <c r="J548" i="2"/>
  <c r="H603" i="2"/>
  <c r="H800" i="2"/>
  <c r="H799" i="2" s="1"/>
  <c r="N548" i="2"/>
  <c r="N547" i="2" s="1"/>
  <c r="H849" i="2"/>
  <c r="H306" i="2"/>
  <c r="H357" i="2" s="1"/>
  <c r="K328" i="2"/>
  <c r="M873" i="2"/>
  <c r="J328" i="2"/>
  <c r="L328" i="2"/>
  <c r="H342" i="2"/>
  <c r="H341" i="2" s="1"/>
  <c r="I363" i="2"/>
  <c r="I405" i="2"/>
  <c r="K405" i="2"/>
  <c r="N889" i="2"/>
  <c r="I328" i="2"/>
  <c r="M328" i="2"/>
  <c r="N301" i="2"/>
  <c r="M431" i="2"/>
  <c r="I548" i="2"/>
  <c r="K548" i="2"/>
  <c r="H647" i="2"/>
  <c r="H889" i="2"/>
  <c r="J431" i="2"/>
  <c r="L431" i="2"/>
  <c r="H581" i="2"/>
  <c r="H580" i="2" s="1"/>
  <c r="J716" i="2"/>
  <c r="J1383" i="2" s="1"/>
  <c r="L716" i="2"/>
  <c r="L1383" i="2" s="1"/>
  <c r="L873" i="2"/>
  <c r="I716" i="2"/>
  <c r="I1383" i="2" s="1"/>
  <c r="K716" i="2"/>
  <c r="K1383" i="2" s="1"/>
  <c r="M716" i="2"/>
  <c r="M1383" i="2" s="1"/>
  <c r="J889" i="2"/>
  <c r="L889" i="2"/>
  <c r="H696" i="2"/>
  <c r="H695" i="2" s="1"/>
  <c r="H834" i="2"/>
  <c r="H856" i="2" s="1"/>
  <c r="H311" i="2"/>
  <c r="N363" i="2"/>
  <c r="K431" i="2"/>
  <c r="L470" i="2"/>
  <c r="L1351" i="2" s="1"/>
  <c r="N573" i="2"/>
  <c r="N572" i="2" s="1"/>
  <c r="H882" i="2"/>
  <c r="K873" i="2"/>
  <c r="J311" i="2"/>
  <c r="L311" i="2"/>
  <c r="J363" i="2"/>
  <c r="L363" i="2"/>
  <c r="H397" i="2"/>
  <c r="H396" i="2" s="1"/>
  <c r="H478" i="2"/>
  <c r="H480" i="2"/>
  <c r="H729" i="2"/>
  <c r="K387" i="2"/>
  <c r="I873" i="2"/>
  <c r="I301" i="2"/>
  <c r="K301" i="2"/>
  <c r="M301" i="2"/>
  <c r="H407" i="2"/>
  <c r="H479" i="2"/>
  <c r="I1414" i="2"/>
  <c r="I1422" i="2" s="1"/>
  <c r="N873" i="2"/>
  <c r="I1413" i="2"/>
  <c r="M1413" i="2"/>
  <c r="K1414" i="2"/>
  <c r="K1422" i="2" s="1"/>
  <c r="N1266" i="2"/>
  <c r="I912" i="2"/>
  <c r="M911" i="2"/>
  <c r="J1257" i="2"/>
  <c r="L1413" i="2"/>
  <c r="J1414" i="2"/>
  <c r="J1422" i="2" s="1"/>
  <c r="L1414" i="2"/>
  <c r="L1422" i="2" s="1"/>
  <c r="N1258" i="2"/>
  <c r="K1266" i="2"/>
  <c r="M1266" i="2"/>
  <c r="J1266" i="2"/>
  <c r="H473" i="2" l="1"/>
  <c r="H529" i="2"/>
  <c r="H516" i="2"/>
  <c r="H1304" i="2"/>
  <c r="H1327" i="2"/>
  <c r="J462" i="2"/>
  <c r="J1338" i="2"/>
  <c r="H825" i="2"/>
  <c r="H827" i="2"/>
  <c r="H865" i="2" s="1"/>
  <c r="J422" i="2"/>
  <c r="J421" i="2" s="1"/>
  <c r="J1351" i="2"/>
  <c r="J824" i="2"/>
  <c r="K824" i="2"/>
  <c r="K862" i="2" s="1"/>
  <c r="I824" i="2"/>
  <c r="N1338" i="2"/>
  <c r="L1338" i="2"/>
  <c r="L1257" i="2"/>
  <c r="M1338" i="2"/>
  <c r="K1338" i="2"/>
  <c r="H863" i="2"/>
  <c r="H422" i="2"/>
  <c r="I1338" i="2"/>
  <c r="T1351" i="2"/>
  <c r="M422" i="2"/>
  <c r="M421" i="2" s="1"/>
  <c r="V1351" i="2"/>
  <c r="N422" i="2"/>
  <c r="N421" i="2" s="1"/>
  <c r="J1345" i="2"/>
  <c r="J1344" i="2" s="1"/>
  <c r="L1346" i="2"/>
  <c r="I1354" i="2"/>
  <c r="N1354" i="2"/>
  <c r="K1348" i="2"/>
  <c r="K1345" i="2" s="1"/>
  <c r="K1344" i="2" s="1"/>
  <c r="J864" i="2"/>
  <c r="J1339" i="2" s="1"/>
  <c r="I1348" i="2"/>
  <c r="I1345" i="2" s="1"/>
  <c r="I1344" i="2" s="1"/>
  <c r="N864" i="2"/>
  <c r="N1339" i="2" s="1"/>
  <c r="I354" i="2"/>
  <c r="I864" i="2"/>
  <c r="I1339" i="2" s="1"/>
  <c r="N823" i="2"/>
  <c r="M864" i="2"/>
  <c r="M1339" i="2" s="1"/>
  <c r="K864" i="2"/>
  <c r="K1339" i="2" s="1"/>
  <c r="L354" i="2"/>
  <c r="N354" i="2"/>
  <c r="M354" i="2"/>
  <c r="K354" i="2"/>
  <c r="H1285" i="2"/>
  <c r="V1346" i="2"/>
  <c r="J354" i="2"/>
  <c r="H1352" i="2"/>
  <c r="P1352" i="2" s="1"/>
  <c r="T1346" i="2"/>
  <c r="K958" i="2"/>
  <c r="H874" i="2"/>
  <c r="H1350" i="2" s="1"/>
  <c r="H881" i="2"/>
  <c r="J1391" i="2"/>
  <c r="I1391" i="2"/>
  <c r="H907" i="2"/>
  <c r="H962" i="2" s="1"/>
  <c r="K1388" i="2"/>
  <c r="J1301" i="2"/>
  <c r="K1301" i="2"/>
  <c r="H1334" i="2"/>
  <c r="H1414" i="2" s="1"/>
  <c r="H1422" i="2" s="1"/>
  <c r="L1331" i="2"/>
  <c r="L1330" i="2" s="1"/>
  <c r="I1331" i="2"/>
  <c r="H1333" i="2"/>
  <c r="H1413" i="2" s="1"/>
  <c r="N1331" i="2"/>
  <c r="N1411" i="2" s="1"/>
  <c r="M1331" i="2"/>
  <c r="M1411" i="2" s="1"/>
  <c r="H1234" i="2"/>
  <c r="M1234" i="2"/>
  <c r="N1234" i="2"/>
  <c r="I1421" i="2"/>
  <c r="J1330" i="2"/>
  <c r="H1406" i="2"/>
  <c r="M1257" i="2"/>
  <c r="M1301" i="2" s="1"/>
  <c r="K1411" i="2"/>
  <c r="H633" i="2"/>
  <c r="J1388" i="2"/>
  <c r="L865" i="2"/>
  <c r="L1340" i="2" s="1"/>
  <c r="J865" i="2"/>
  <c r="J1340" i="2" s="1"/>
  <c r="K865" i="2"/>
  <c r="K1340" i="2" s="1"/>
  <c r="M865" i="2"/>
  <c r="M1340" i="2" s="1"/>
  <c r="N865" i="2"/>
  <c r="N1340" i="2" s="1"/>
  <c r="I865" i="2"/>
  <c r="I1340" i="2" s="1"/>
  <c r="H387" i="2"/>
  <c r="H386" i="2" s="1"/>
  <c r="I903" i="2"/>
  <c r="M1375" i="2"/>
  <c r="M1422" i="2"/>
  <c r="L1391" i="2"/>
  <c r="N1409" i="2"/>
  <c r="N1405" i="2" s="1"/>
  <c r="N1389" i="2"/>
  <c r="I1388" i="2"/>
  <c r="J1421" i="2"/>
  <c r="K1389" i="2"/>
  <c r="N1383" i="2"/>
  <c r="N1421" i="2" s="1"/>
  <c r="L1421" i="2"/>
  <c r="K1421" i="2"/>
  <c r="M1389" i="2"/>
  <c r="I1389" i="2"/>
  <c r="J1389" i="2"/>
  <c r="P1353" i="2"/>
  <c r="P1366" i="2"/>
  <c r="H1376" i="2"/>
  <c r="M823" i="2"/>
  <c r="J1412" i="2"/>
  <c r="K1412" i="2"/>
  <c r="M1409" i="2"/>
  <c r="M1412" i="2"/>
  <c r="M327" i="2"/>
  <c r="M1421" i="2"/>
  <c r="L1412" i="2"/>
  <c r="L1389" i="2"/>
  <c r="H1412" i="2"/>
  <c r="H1358" i="2"/>
  <c r="I1257" i="2"/>
  <c r="I1301" i="2" s="1"/>
  <c r="M405" i="2"/>
  <c r="M404" i="2" s="1"/>
  <c r="N405" i="2"/>
  <c r="N404" i="2" s="1"/>
  <c r="J405" i="2"/>
  <c r="J404" i="2" s="1"/>
  <c r="I453" i="2"/>
  <c r="H463" i="2"/>
  <c r="K912" i="2"/>
  <c r="H728" i="2"/>
  <c r="H1294" i="2"/>
  <c r="H1270" i="2"/>
  <c r="H833" i="2"/>
  <c r="H1258" i="2"/>
  <c r="J873" i="2"/>
  <c r="L952" i="2"/>
  <c r="H922" i="2"/>
  <c r="H921" i="2" s="1"/>
  <c r="K363" i="2"/>
  <c r="K1391" i="2" s="1"/>
  <c r="I1266" i="2"/>
  <c r="H484" i="2"/>
  <c r="H483" i="2" s="1"/>
  <c r="H565" i="2"/>
  <c r="H564" i="2" s="1"/>
  <c r="H557" i="2"/>
  <c r="H556" i="2" s="1"/>
  <c r="H528" i="2"/>
  <c r="L912" i="2"/>
  <c r="H515" i="2"/>
  <c r="L1266" i="2"/>
  <c r="L301" i="2"/>
  <c r="H1268" i="2"/>
  <c r="J1324" i="2"/>
  <c r="H414" i="2"/>
  <c r="L1324" i="2"/>
  <c r="H405" i="2"/>
  <c r="H404" i="2" s="1"/>
  <c r="L548" i="2"/>
  <c r="I855" i="2"/>
  <c r="M952" i="2"/>
  <c r="M453" i="2"/>
  <c r="I952" i="2"/>
  <c r="H431" i="2"/>
  <c r="J903" i="2"/>
  <c r="L903" i="2"/>
  <c r="M903" i="2"/>
  <c r="K453" i="2"/>
  <c r="H548" i="2"/>
  <c r="H547" i="2" s="1"/>
  <c r="N453" i="2"/>
  <c r="J855" i="2"/>
  <c r="H573" i="2"/>
  <c r="H572" i="2" s="1"/>
  <c r="N903" i="2"/>
  <c r="N855" i="2"/>
  <c r="H301" i="2"/>
  <c r="M855" i="2"/>
  <c r="K855" i="2"/>
  <c r="L855" i="2"/>
  <c r="L453" i="2"/>
  <c r="J453" i="2"/>
  <c r="H716" i="2"/>
  <c r="H1383" i="2" s="1"/>
  <c r="N952" i="2"/>
  <c r="J952" i="2"/>
  <c r="N1257" i="2"/>
  <c r="N1301" i="2" s="1"/>
  <c r="J301" i="2"/>
  <c r="K903" i="2"/>
  <c r="K1337" i="2" l="1"/>
  <c r="K1336" i="2" s="1"/>
  <c r="K861" i="2"/>
  <c r="M862" i="2"/>
  <c r="M861" i="2" s="1"/>
  <c r="M1345" i="2"/>
  <c r="M1344" i="2" s="1"/>
  <c r="M1337" i="2"/>
  <c r="M1336" i="2" s="1"/>
  <c r="H1346" i="2"/>
  <c r="N1345" i="2"/>
  <c r="N1344" i="2" s="1"/>
  <c r="T1345" i="2"/>
  <c r="H880" i="2"/>
  <c r="H872" i="2" s="1"/>
  <c r="P1350" i="2"/>
  <c r="N862" i="2"/>
  <c r="H354" i="2"/>
  <c r="H912" i="2"/>
  <c r="H911" i="2" s="1"/>
  <c r="I862" i="2"/>
  <c r="I823" i="2"/>
  <c r="J862" i="2"/>
  <c r="H904" i="2"/>
  <c r="H959" i="2" s="1"/>
  <c r="J823" i="2"/>
  <c r="K823" i="2"/>
  <c r="H1302" i="2"/>
  <c r="H1331" i="2" s="1"/>
  <c r="V1345" i="2"/>
  <c r="L1301" i="2"/>
  <c r="N1330" i="2"/>
  <c r="N1410" i="2" s="1"/>
  <c r="H1324" i="2"/>
  <c r="I1412" i="2"/>
  <c r="I1417" i="2" s="1"/>
  <c r="H363" i="2"/>
  <c r="I1330" i="2"/>
  <c r="M1330" i="2"/>
  <c r="M1410" i="2" s="1"/>
  <c r="K1330" i="2"/>
  <c r="K1410" i="2" s="1"/>
  <c r="M1405" i="2"/>
  <c r="H1409" i="2"/>
  <c r="H1405" i="2" s="1"/>
  <c r="H1421" i="2"/>
  <c r="H1389" i="2"/>
  <c r="P1369" i="2"/>
  <c r="M1387" i="2"/>
  <c r="K1387" i="2"/>
  <c r="H1266" i="2"/>
  <c r="M1392" i="2"/>
  <c r="L1392" i="2"/>
  <c r="J1392" i="2"/>
  <c r="M1388" i="2"/>
  <c r="M1391" i="2"/>
  <c r="J1417" i="2"/>
  <c r="J1420" i="2"/>
  <c r="K1392" i="2"/>
  <c r="I1392" i="2"/>
  <c r="N1412" i="2"/>
  <c r="L1387" i="2"/>
  <c r="K1417" i="2"/>
  <c r="K1420" i="2"/>
  <c r="N1388" i="2"/>
  <c r="K1416" i="2"/>
  <c r="K1419" i="2"/>
  <c r="N1416" i="2"/>
  <c r="N1419" i="2"/>
  <c r="N1392" i="2"/>
  <c r="M1416" i="2"/>
  <c r="M1419" i="2"/>
  <c r="H1417" i="2"/>
  <c r="H1420" i="2"/>
  <c r="L1417" i="2"/>
  <c r="L1420" i="2"/>
  <c r="N1391" i="2"/>
  <c r="M1417" i="2"/>
  <c r="M1420" i="2"/>
  <c r="J1387" i="2"/>
  <c r="H1257" i="2"/>
  <c r="H421" i="2"/>
  <c r="K952" i="2"/>
  <c r="H855" i="2"/>
  <c r="H413" i="2"/>
  <c r="I1411" i="2"/>
  <c r="I1419" i="2" s="1"/>
  <c r="H453" i="2"/>
  <c r="J1411" i="2"/>
  <c r="L1411" i="2"/>
  <c r="H873" i="2"/>
  <c r="I1337" i="2" l="1"/>
  <c r="I1336" i="2" s="1"/>
  <c r="I861" i="2"/>
  <c r="J1337" i="2"/>
  <c r="J1336" i="2" s="1"/>
  <c r="J861" i="2"/>
  <c r="N1337" i="2"/>
  <c r="N1336" i="2" s="1"/>
  <c r="N1342" i="2" s="1"/>
  <c r="N861" i="2"/>
  <c r="P1346" i="2"/>
  <c r="H1330" i="2"/>
  <c r="M1342" i="2"/>
  <c r="I1342" i="2"/>
  <c r="K1342" i="2"/>
  <c r="J1342" i="2"/>
  <c r="H1301" i="2"/>
  <c r="I1387" i="2"/>
  <c r="I1420" i="2"/>
  <c r="I1418" i="2" s="1"/>
  <c r="H952" i="2"/>
  <c r="M1386" i="2"/>
  <c r="K1418" i="2"/>
  <c r="L1416" i="2"/>
  <c r="L1419" i="2"/>
  <c r="L1418" i="2" s="1"/>
  <c r="H1374" i="2"/>
  <c r="H1391" i="2"/>
  <c r="N1386" i="2"/>
  <c r="J1416" i="2"/>
  <c r="J1419" i="2"/>
  <c r="J1418" i="2" s="1"/>
  <c r="H1392" i="2"/>
  <c r="K1386" i="2"/>
  <c r="I1416" i="2"/>
  <c r="I1386" i="2" s="1"/>
  <c r="M1418" i="2"/>
  <c r="N1417" i="2"/>
  <c r="N1420" i="2"/>
  <c r="N1418" i="2" s="1"/>
  <c r="J1410" i="2"/>
  <c r="I1410" i="2"/>
  <c r="L1410" i="2"/>
  <c r="H903" i="2"/>
  <c r="H1411" i="2" l="1"/>
  <c r="J1386" i="2"/>
  <c r="N1387" i="2"/>
  <c r="H1410" i="2"/>
  <c r="H958" i="2"/>
  <c r="H1419" i="2" l="1"/>
  <c r="H1418" i="2" s="1"/>
  <c r="H1416" i="2"/>
  <c r="L500" i="2"/>
  <c r="L465" i="2"/>
  <c r="H501" i="2"/>
  <c r="L824" i="2" l="1"/>
  <c r="L462" i="2"/>
  <c r="L1347" i="2"/>
  <c r="L1345" i="2" s="1"/>
  <c r="L862" i="2"/>
  <c r="H465" i="2"/>
  <c r="H500" i="2"/>
  <c r="H499" i="2" s="1"/>
  <c r="L1337" i="2" l="1"/>
  <c r="H824" i="2"/>
  <c r="H862" i="2" s="1"/>
  <c r="H462" i="2"/>
  <c r="H1347" i="2"/>
  <c r="P1347" i="2" s="1"/>
  <c r="L1386" i="2" l="1"/>
  <c r="H30" i="2"/>
  <c r="H1340" i="2" s="1"/>
  <c r="H1430" i="2"/>
  <c r="H28" i="2"/>
  <c r="H20" i="2"/>
  <c r="H54" i="2"/>
  <c r="H21" i="2"/>
  <c r="H1351" i="2" l="1"/>
  <c r="H15" i="2"/>
  <c r="H1359" i="2"/>
  <c r="H1338" i="2"/>
  <c r="H1337" i="2"/>
  <c r="H1423" i="2"/>
  <c r="P1351" i="2" l="1"/>
  <c r="H1354" i="2"/>
  <c r="H1387" i="2" s="1"/>
  <c r="H1345" i="2"/>
  <c r="L599" i="2"/>
  <c r="L589" i="2" s="1"/>
  <c r="H621" i="2"/>
  <c r="H612" i="2" s="1"/>
  <c r="H1386" i="2" l="1"/>
  <c r="L1361" i="2"/>
  <c r="L1344" i="2" s="1"/>
  <c r="L826" i="2"/>
  <c r="P1345" i="2"/>
  <c r="H599" i="2"/>
  <c r="H589" i="2" s="1"/>
  <c r="H611" i="2"/>
  <c r="L864" i="2"/>
  <c r="L1339" i="2" l="1"/>
  <c r="L1336" i="2" s="1"/>
  <c r="L861" i="2"/>
  <c r="H1361" i="2"/>
  <c r="H1344" i="2" s="1"/>
  <c r="H826" i="2"/>
  <c r="H864" i="2" s="1"/>
  <c r="L1388" i="2"/>
  <c r="L823" i="2"/>
  <c r="H1339" i="2" l="1"/>
  <c r="H1336" i="2" s="1"/>
  <c r="H1342" i="2" s="1"/>
  <c r="H861" i="2"/>
  <c r="H1388" i="2"/>
  <c r="H823" i="2"/>
  <c r="L1342" i="2"/>
</calcChain>
</file>

<file path=xl/sharedStrings.xml><?xml version="1.0" encoding="utf-8"?>
<sst xmlns="http://schemas.openxmlformats.org/spreadsheetml/2006/main" count="3985" uniqueCount="639">
  <si>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</si>
  <si>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</si>
  <si>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</si>
  <si>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</si>
  <si>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ЦСР</t>
  </si>
  <si>
    <t>ВР</t>
  </si>
  <si>
    <t>Стоимость единицы (тыс. руб.)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</si>
  <si>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</si>
  <si>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</si>
  <si>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</si>
  <si>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</si>
  <si>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Итого затрат на решение задачи 1 подпрограммы 1 государственной программы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</si>
  <si>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</si>
  <si>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</si>
  <si>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</si>
  <si>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</si>
  <si>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>областной бюджет</t>
  </si>
  <si>
    <t>Итого затрат на решение задачи 2 подпрограммы 1 государственной программы</t>
  </si>
  <si>
    <t>Итого затрат на решение задачи 4 подпрограммы 1 государственной программы</t>
  </si>
  <si>
    <t>Итого затрат на решение задачи 5 подпрограммы 1 государственной программы</t>
  </si>
  <si>
    <t>Итого затрат на решение задачи 6 подпрограммы 1 государственной программы</t>
  </si>
  <si>
    <t>Итого затрат по подпрограмме 1 государственной программы</t>
  </si>
  <si>
    <t>Итого затрат на решение задачи 1 подпрограммы 2 государственной программы</t>
  </si>
  <si>
    <t>Итого затрат на решение задачи 2 подпрограммы 2 государственной программы</t>
  </si>
  <si>
    <t>Итого затрат по подпрограмме 2 государственной программы</t>
  </si>
  <si>
    <t>Итого затрат на решение задачи 1 подпрограммы 3 государственной программы</t>
  </si>
  <si>
    <t>Итого затрат на решение задачи 2  подпрограммы 3 государственной программы</t>
  </si>
  <si>
    <t>Итого затрат на решение задачи 3 подпрограммы 3 государственной программы</t>
  </si>
  <si>
    <t>Итого затрат по подпрограмме 3 государственной программы</t>
  </si>
  <si>
    <t xml:space="preserve">Наименование показателя (ед. изм.) </t>
  </si>
  <si>
    <t>Итого затрат на решение задачи 1 подпрограммы 4 государственной программы</t>
  </si>
  <si>
    <t>Итого затрат на решение задачи 2 подпрограммы 4 государственной программы</t>
  </si>
  <si>
    <t>Итого затрат по подпрограмме 4 государственной программы</t>
  </si>
  <si>
    <t>Код бюджетной классификации</t>
  </si>
  <si>
    <t>Итого затрат по  государственной программе</t>
  </si>
  <si>
    <t>0701</t>
  </si>
  <si>
    <t>0702</t>
  </si>
  <si>
    <t>0709</t>
  </si>
  <si>
    <t>0705</t>
  </si>
  <si>
    <t>0704</t>
  </si>
  <si>
    <t>ВСЕГО</t>
  </si>
  <si>
    <t>136</t>
  </si>
  <si>
    <t>540</t>
  </si>
  <si>
    <t>131</t>
  </si>
  <si>
    <t>1003</t>
  </si>
  <si>
    <t>622</t>
  </si>
  <si>
    <t>612</t>
  </si>
  <si>
    <t>244</t>
  </si>
  <si>
    <t>521</t>
  </si>
  <si>
    <t>522</t>
  </si>
  <si>
    <t>414</t>
  </si>
  <si>
    <t>-</t>
  </si>
  <si>
    <t>ДФиС НСО</t>
  </si>
  <si>
    <t>МТЗиТР НСО</t>
  </si>
  <si>
    <t>МК НСО</t>
  </si>
  <si>
    <t>МРП НСО</t>
  </si>
  <si>
    <t>МОНиИП НСО обл</t>
  </si>
  <si>
    <t>МОНиИП НСО местн</t>
  </si>
  <si>
    <t>МС НСО обл</t>
  </si>
  <si>
    <t>МС НСО местн</t>
  </si>
  <si>
    <t>МЖКХ  НСО обл.</t>
  </si>
  <si>
    <t>МЖКХ  НСО местн</t>
  </si>
  <si>
    <t>МС НСО федер.</t>
  </si>
  <si>
    <t>в т.ч. кап.вложения</t>
  </si>
  <si>
    <t>242</t>
  </si>
  <si>
    <t>всего</t>
  </si>
  <si>
    <t>мероприятие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</si>
  <si>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</si>
  <si>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 xml:space="preserve"> 1  квартал</t>
  </si>
  <si>
    <t xml:space="preserve">  2  квартал</t>
  </si>
  <si>
    <t>3  квартал</t>
  </si>
  <si>
    <t xml:space="preserve"> 4  квартал</t>
  </si>
  <si>
    <t>036</t>
  </si>
  <si>
    <t>Минсельхоз НСО федер.</t>
  </si>
  <si>
    <t xml:space="preserve">Сумма затрат, в том числе: </t>
  </si>
  <si>
    <t xml:space="preserve">Сумма затрат,  в том числе: </t>
  </si>
  <si>
    <t>оборудование (комплект)</t>
  </si>
  <si>
    <t>Сумма затрат, в том числе:</t>
  </si>
  <si>
    <t>количество обучающихся и воспитанников (человек)</t>
  </si>
  <si>
    <t>количество обучающихся (человек)</t>
  </si>
  <si>
    <t>количество воспитанников (человек)</t>
  </si>
  <si>
    <t>Стоимость единицы (тыс.руб)</t>
  </si>
  <si>
    <t>количество обучающихся и воспитанников
(человек)</t>
  </si>
  <si>
    <t xml:space="preserve">Стоимость единицы (тыс. руб.)         </t>
  </si>
  <si>
    <t xml:space="preserve">Стоимость единицы (тыс. руб.)     </t>
  </si>
  <si>
    <t xml:space="preserve">Стоимость единицы (тыс. руб.)        </t>
  </si>
  <si>
    <t xml:space="preserve">Стоимость единицы (тыс. руб.)      </t>
  </si>
  <si>
    <t xml:space="preserve">Стоимость единицы (тыс. руб.)       </t>
  </si>
  <si>
    <t xml:space="preserve">Стоимость единицы (тыс. руб.)  </t>
  </si>
  <si>
    <t xml:space="preserve">Стоимость единицы (тыс. руб.)   </t>
  </si>
  <si>
    <t xml:space="preserve">Стоимость единицы (тыс. руб.)    </t>
  </si>
  <si>
    <t xml:space="preserve">Стоимость единицы (тыс.руб)         </t>
  </si>
  <si>
    <t xml:space="preserve">Стоимость единицы (тыс.руб)      </t>
  </si>
  <si>
    <t xml:space="preserve">Стоимость единицы (тыс.руб)   </t>
  </si>
  <si>
    <t xml:space="preserve">Стоимость единицы (тыс.руб.)         </t>
  </si>
  <si>
    <t xml:space="preserve">Стоимость единицы (тыс.руб.)               </t>
  </si>
  <si>
    <t xml:space="preserve">Стоимость единицы (тыс.руб.)           </t>
  </si>
  <si>
    <t xml:space="preserve">Стоимость единицы (тыс.руб.)            </t>
  </si>
  <si>
    <t xml:space="preserve">Стоимость  единицы (тыс. руб.)       </t>
  </si>
  <si>
    <t>Сумма затрат,  в том числе:</t>
  </si>
  <si>
    <t xml:space="preserve">Наименование показателя 
(ед. изм.) </t>
  </si>
  <si>
    <t>учреждения (ед.)</t>
  </si>
  <si>
    <t>услуга (ед.)</t>
  </si>
  <si>
    <t>мероприятие (ед.)</t>
  </si>
  <si>
    <t xml:space="preserve">мероприятие 
(ед.) </t>
  </si>
  <si>
    <t>Наименование показателя 
(ед. изм.)</t>
  </si>
  <si>
    <t>количество человек</t>
  </si>
  <si>
    <t>количество выпускников</t>
  </si>
  <si>
    <t>количество муниципальных ресурсных центров (ед.)</t>
  </si>
  <si>
    <t xml:space="preserve"> мероприятие (ед.)</t>
  </si>
  <si>
    <t>стипендиаты</t>
  </si>
  <si>
    <t>автотранспорт (ед.)</t>
  </si>
  <si>
    <t>количество семинаров-совещаний (ед.)</t>
  </si>
  <si>
    <t>мероприятия (ед.)</t>
  </si>
  <si>
    <t>слушатели</t>
  </si>
  <si>
    <t>Наименование мероприятия</t>
  </si>
  <si>
    <t>Цель госпрограммы: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</si>
  <si>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Подпрограмма 1 «Развитие дошкольного, общего и дополнительного образования детей»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</si>
  <si>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</si>
  <si>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1 подпрограммы 1: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</si>
  <si>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</si>
  <si>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2 государственной программы: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</si>
  <si>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</si>
  <si>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</si>
  <si>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Задача 6 подпрограммы 1: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</si>
  <si>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</si>
  <si>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</si>
  <si>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</si>
  <si>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</si>
  <si>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Задача 2 подпрограммы 2: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</si>
  <si>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</si>
  <si>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</si>
  <si>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5.2. Государственная поддержка реализации муниципальных программ по выявлению и развитию молодых талантов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</si>
  <si>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</si>
  <si>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</si>
  <si>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5.4. Участие одаренных детей и талантливой учащейся молодежи в мероприятиях всероссийского и международного уровней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</si>
  <si>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</si>
  <si>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Задача 6 государственной программы: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</si>
  <si>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</si>
  <si>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Цель подпрограммы 4: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</si>
  <si>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</si>
  <si>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</si>
  <si>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</si>
  <si>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</si>
  <si>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1.1.1. Строительство новых зданий, помещений, реконструкция существующих зданий, надстройка дополнительных помещений (этажей) в существующих зданиях, приобретение (выкуп) зданий, помещений для размещения детских садов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</si>
  <si>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</si>
  <si>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>5.2.1. Предоставление субсидий на реализацию муниципальных проектов (программ) совершенствования системы выявления и поддержки одаренных детей и талантливой учащейся молодежи в Новосибирской области</t>
  </si>
  <si>
    <t xml:space="preserve">количество зданий (сооружений)
( ед.) </t>
  </si>
  <si>
    <t>ГБОУ НСО ОЦО</t>
  </si>
  <si>
    <t xml:space="preserve">ГБУ ДПО НСО ОблЦИТ </t>
  </si>
  <si>
    <t>ГАУ ДО НСО ОЦРТДиЮ</t>
  </si>
  <si>
    <t>ГАУ ДПО НСО НИПКиПРО</t>
  </si>
  <si>
    <t>создание и обеспечение условий для проведения государственной итоговой аттестации в соответствии с требованиями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</si>
  <si>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</si>
  <si>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 (исполнение государственного задания)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</si>
  <si>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</si>
  <si>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создание условий по обеспечению равных возможностей в доступности качественного образования</t>
  </si>
  <si>
    <t>обеспечение равных возможностей в доступности качественного образования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</si>
  <si>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</si>
  <si>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</si>
  <si>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</si>
  <si>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>поощрение одаренных детей в сфере общего и дополнительного образования Новосибирской области. Постановление Губернатора Новосибирской области от 17.11.2008 № 467</t>
  </si>
  <si>
    <t xml:space="preserve">повышение эффективности работы с одаренными детьми </t>
  </si>
  <si>
    <t>создание условий для организованного проведения и организационно – методического сопровождения муниципального и регионального этапов всероссийской олимпиады школьников</t>
  </si>
  <si>
    <t>создание условий для выявления талантливых педагогов, распространение передового педагогического опыта</t>
  </si>
  <si>
    <t>повышение качества проводимых научных исследований и опытно-конструкторских работ образовательными организациями высшего образования, расположенными на территории Новосибирской области</t>
  </si>
  <si>
    <t>МОНиИП НСО федер</t>
  </si>
  <si>
    <t>124</t>
  </si>
  <si>
    <t>будут разработаны программы повышения квалификации и проведены курсы повышения квалификации; систематизация опыта Новосибирской области по проектированию внутренней системы оценки качества образования образовательной организации, подготовлены и опубликованы методические рекомендации</t>
  </si>
  <si>
    <t>Подпрограмма 3 «Выявление и поддержка одаренных детей и талантливой учащейся молодежи в Новосибирской области»</t>
  </si>
  <si>
    <t>оказание социальной поддержки педагогическим работникам при выходе на пенсию в соответствии с пунктами 3, 4 статьи 8 Закона Новосибирской области от 05.07.2013 №361-ОЗ «О регулировании отношений в сфере образования в Новосибирской области», постановлением Правительства Новосибирской области от 14.04.2014 №141-п «О порядке выплаты единовременного денежного пособия педагогическим работникам государственных образовательных организаций Новосибирской области и муниципальных образовательных организаций при увольнении в связи с выходом на трудовую пенсию по старости»</t>
  </si>
  <si>
    <t>в том числе:</t>
  </si>
  <si>
    <t>1.1.2. Капитальный ремонт зданий, оснащение их необходимым оборудованием и инвентарем для размещения детских садов</t>
  </si>
  <si>
    <t>0703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</si>
  <si>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</si>
  <si>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</si>
  <si>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 xml:space="preserve">обеспечение государственной поддержки реализации образовательных программ в негосударственных дошкольных образовательных организациях на основе принципов нормативно-подушевого финансирования.
Обеспечение равных финансовых условий в получении дошкольного образования независимо от места обучения
</t>
  </si>
  <si>
    <t xml:space="preserve">обеспечение государственной поддержки реализации образовательных программ в негосударственных образовательных организациях на основе принципов нормативно-подушевого финансирования.
Обеспечение равных финансовых условий в получении общего образования независимо от места обучения
</t>
  </si>
  <si>
    <t>создание современных безопасных условий для  организации учебного процесса. Уменьшение количества  образовательных организаций, расположенных на территории Новосибирской области, не соответствующих требованиям технической безопасности</t>
  </si>
  <si>
    <t>региональный центр (ед.)</t>
  </si>
  <si>
    <t xml:space="preserve">количество мест (ед.) </t>
  </si>
  <si>
    <t xml:space="preserve">будут созданы необходимые условия для повышения качества образования, предоставления равных возможностей на получение качественного и доступного общего образования </t>
  </si>
  <si>
    <t>оснащение пунктов приема экзаменов оборудованием для проведения ЕГЭ. Создание условий для проведения государственной итоговой аттестации</t>
  </si>
  <si>
    <t xml:space="preserve">обеспечение питанием детей-сирот и детей, оставшихся без попечения родителей, лиц из числа детей-сирот и детей, оставшихся без попечения родителей, обучающихся в учреждениях, за счет средств областного бюджета Новосибирской области.
Обеспечение питанием на льготных условиях обучающихся, воспитанников областных государственных общеобразовательных учреждений из многодетных и малоимущих семей </t>
  </si>
  <si>
    <t>4.1.1. Предоставление субсидии на возмещение затрат по оказанию государственных образовательных услуг и прочих работ ГАУ ДПО НСО НИПКиПРО (государственное задание)</t>
  </si>
  <si>
    <t>812</t>
  </si>
  <si>
    <t>ГБУ НСО ОЦДК;
ГАУ ДПО НСО НИПКиПРО;
ГКУ НСО НИМРО;
ГБУ ДПО НСО ОблЦИТ;
ОМС Новосибирской области</t>
  </si>
  <si>
    <t>ШИБЦ (ед.)</t>
  </si>
  <si>
    <t>повышение уровня квалификации педагогических работников сферы культуры и искусства, качества профессиональной подготовки обучающихся, с охватом около 30 педагогов и 120 детей (в год проведения)</t>
  </si>
  <si>
    <t xml:space="preserve">мероприятие (ед.) </t>
  </si>
  <si>
    <t>Обеспечение равного доступа детей к услугам дошкольного образования.
Средняя заработная плата текущего года по педагогическим работникам дошкольных образовательных организаций  составит не менее 100% к средней заработной плате текущего года в общем образовании Новосибирской области</t>
  </si>
  <si>
    <t>Обеспечение равного доступа детей к услугам общего образования.
Средняя заработная плата по педагогическим работникам общеобразовательных организаций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</t>
  </si>
  <si>
    <t>обеспечение бесплатным питанием, одеждой, обувью, мягким и жестким инвентарем 100% детей с ограниченными возможностями здоровья, обучающихся в образовательных организациях, реализующих адаптированные общеобразовательные программы в образовательных организациях (дошкольные, общеобразовательные, санаторные и коррекционные организации)</t>
  </si>
  <si>
    <t>будет организовано взаимодействие всех уровней Областной методической службы в сфере образования Новосибирской области для оказания информационно-методической помощи указанным школам;  создан единый консультационно-методический центр в рамках Областной методической службы по вопросам эффективной организации и коррекции образовательной деятельности. Разработаны методические материалы  по реализации муниципальных программ  (проектов) поддержки школ с низкими результатами обучения и в школах, функционирующих в неблагоприятных социальных условиях, расположенных на территории Новосибирской области, с учетом типологизации, методического  пособия  для контроля психологического благополучия ребенка</t>
  </si>
  <si>
    <t>создание эффективных форм сотрудничества со СМИ по информационному сопровождению подпрограммы (публикации в сети Интернет, газетах и журналах)</t>
  </si>
  <si>
    <t xml:space="preserve"> премия (человек)</t>
  </si>
  <si>
    <t>ГКУ НСО НИМРО,
ГБУ НСО ОЦДК; 
ГБУ НСО ОблЦИТ;
ОМС Новосибирской области</t>
  </si>
  <si>
    <t>министерство образования Новосибирской области</t>
  </si>
  <si>
    <t>министерство образования Новосибирской области во взаимодействии с ОМС Новосибирской области</t>
  </si>
  <si>
    <t>министерство образования Новосибирской области,
ГКУ НСО ЦРМТБО,
ГКУ НСО НИМРО</t>
  </si>
  <si>
    <t>министерство образования Новосибирской области,
ГАУ ДО НСО ОЦРТДиЮ</t>
  </si>
  <si>
    <t>ГАУ ДО НСО ОЦРТДиЮ,
ГБУ НСО ОЦДК</t>
  </si>
  <si>
    <t>образовательная организация (ед.)</t>
  </si>
  <si>
    <t>100-200</t>
  </si>
  <si>
    <t>человеко-часов</t>
  </si>
  <si>
    <t>10-30</t>
  </si>
  <si>
    <t>х</t>
  </si>
  <si>
    <t>5</t>
  </si>
  <si>
    <t>6</t>
  </si>
  <si>
    <t>01</t>
  </si>
  <si>
    <t>07</t>
  </si>
  <si>
    <t>02</t>
  </si>
  <si>
    <t>09</t>
  </si>
  <si>
    <t>ПР</t>
  </si>
  <si>
    <t>10</t>
  </si>
  <si>
    <t>03</t>
  </si>
  <si>
    <t>05</t>
  </si>
  <si>
    <t>04</t>
  </si>
  <si>
    <t>08</t>
  </si>
  <si>
    <t>Всего, в том числе:</t>
  </si>
  <si>
    <t>создание условий для выявления талантливых педагогов дополнительного образования детей, распространение передового педагогического опыта</t>
  </si>
  <si>
    <t>сообщество (ед.)</t>
  </si>
  <si>
    <t>отклонение 2019 года</t>
  </si>
  <si>
    <t>1004</t>
  </si>
  <si>
    <t>0710470110</t>
  </si>
  <si>
    <t>0710520120</t>
  </si>
  <si>
    <t>0740103510</t>
  </si>
  <si>
    <t>07402R0660</t>
  </si>
  <si>
    <t>0740203510</t>
  </si>
  <si>
    <t>0710520130</t>
  </si>
  <si>
    <t>0710470120</t>
  </si>
  <si>
    <t>0710470140</t>
  </si>
  <si>
    <t>0710470849</t>
  </si>
  <si>
    <t>07108R5380</t>
  </si>
  <si>
    <t>0710400640</t>
  </si>
  <si>
    <t>0720100650</t>
  </si>
  <si>
    <t>0730103550</t>
  </si>
  <si>
    <t>0730270550</t>
  </si>
  <si>
    <t>0730203550</t>
  </si>
  <si>
    <t>0730303550</t>
  </si>
  <si>
    <t>0730403550</t>
  </si>
  <si>
    <t>0730503550</t>
  </si>
  <si>
    <t>0730603550</t>
  </si>
  <si>
    <t>0711103420</t>
  </si>
  <si>
    <t>0711170920</t>
  </si>
  <si>
    <t>0710170380</t>
  </si>
  <si>
    <t>0710170820</t>
  </si>
  <si>
    <t>0710170920</t>
  </si>
  <si>
    <t>0710303470</t>
  </si>
  <si>
    <t>0710603470</t>
  </si>
  <si>
    <t>0710703480</t>
  </si>
  <si>
    <t>0710403349</t>
  </si>
  <si>
    <t>0710400660</t>
  </si>
  <si>
    <t>0710400620</t>
  </si>
  <si>
    <t>0710400630</t>
  </si>
  <si>
    <t>0710203470</t>
  </si>
  <si>
    <t xml:space="preserve">создание современных безопасных условий для  организации учебного процесса. Уменьшение количества  образовательных организаций, подведомственных Минобразования Новосибирской области, не соответствующих требованиям технической безопасности </t>
  </si>
  <si>
    <t>0711103920</t>
  </si>
  <si>
    <t>813</t>
  </si>
  <si>
    <t>07107R0272</t>
  </si>
  <si>
    <t>07109R5390</t>
  </si>
  <si>
    <t>0720203490</t>
  </si>
  <si>
    <t>0740200660</t>
  </si>
  <si>
    <t>071P252322</t>
  </si>
  <si>
    <t>071P203420</t>
  </si>
  <si>
    <t>071P252321</t>
  </si>
  <si>
    <t>071E155200</t>
  </si>
  <si>
    <t>министерство образования Новосибирской области
государственные образовательные организации  Новосибирской области,  подведомственные министерству образования Новосибирской области</t>
  </si>
  <si>
    <t xml:space="preserve">увеличение доли иностранных граждан в общей численности обучающихся образовательных организаций высшего образования, общего объема доходов образовательных организаций высшего образования от образовательной деятельности
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</si>
  <si>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</si>
  <si>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</si>
  <si>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</si>
  <si>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 xml:space="preserve"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
</t>
  </si>
  <si>
    <t xml:space="preserve">формирование положительного имиджа высшей школы Новосибирской области, привлечение к научно-исследовательской и инновационной работе талантливой учащейся молодежи. Постановление Правительства Новосибирской области от 30.12.2014 № 564-п
</t>
  </si>
  <si>
    <t>выполнение функций казёнными учреждениями, подведомственными Минобразования Новосибирской области</t>
  </si>
  <si>
    <t xml:space="preserve">повышение качества образования в школах с низкими результатами обучения и в школах, функционирующих в неблагоприятных социальных условиях.
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</si>
  <si>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</t>
  </si>
  <si>
    <t xml:space="preserve">ГБУ ДПО НСО ОблЦИТ        </t>
  </si>
  <si>
    <t>0711003540</t>
  </si>
  <si>
    <t>предоставление школам с низкими результатами обучения и в школах, функционирующих в неблагоприятных социальных условиях, расположенных на территории Новосибирской области, субсидий для организации деятельности стажировочных площадок по выходу из проблемных зон в соответствии со сформировавшимися возможностями</t>
  </si>
  <si>
    <t xml:space="preserve">ГАУ ДПО НСО НИПКиПРО,
ГБУ ДПО НСО ОблЦИТ                          ГАУ ДПО НСО НИПКиПРО,
</t>
  </si>
  <si>
    <t>Минобразования Новосибирской области;
ОМС Новосибирской области
ГБУ ДПО НСО ОблЦИТ</t>
  </si>
  <si>
    <t>будет обеспечена возможность женщинам, проживающим на территории Новосибирской области, воспитывающих детей дошкольного возраста, совмещать трудовую деятельность с семейными обязанностями, в том числе за счет повышения доступности дошкольного образования для детей в возрасте до трех лет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</si>
  <si>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</si>
  <si>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1.2.1. Строительство новых зданий, помещений, реконструкция существующих зданий, приобретение (выкуп) зданий, помещений для размещения детских садов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</si>
  <si>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</si>
  <si>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07108R5381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</si>
  <si>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</si>
  <si>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министерство образования Новосибирской области;
ОМС Новосибирской области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</si>
  <si>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 (дистанционные образовательные технологии и электронные образовательные ресурсы),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стажировок; создание автоматизированной системы для проведения аттестации педагогических работников Новосибирской области в целях установления им квалифициконных категорий</t>
  </si>
  <si>
    <t>6.2.1. Переподготовка и повышение квалификации высококвалифицированных кадров в соответствии с Государственным планом подготовки управленческих кадров для организаций народного хозяйства Российской Федерации</t>
  </si>
  <si>
    <t>6.2.2. Субсидии государственным бюджетным и автономным учреждениям на финансовое обеспечение выполнения государственного задания на оказание государственных услуг (выполнение работ)</t>
  </si>
  <si>
    <t xml:space="preserve">6.2.3. Предоставление стипендий, премий, грантов студентам и аспирантам </t>
  </si>
  <si>
    <t>министерство образования Новосибирской области;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</si>
  <si>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области;
ГКУ НСО НИМРО;
образовательные организации, расположенные на территории Новосибирской области;
ОМС Новосибирской области</t>
  </si>
  <si>
    <t>ГКУ НСО НИМРО;
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</si>
  <si>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
ГКУ НСО НИМРО;
ОМС Новосибирской области;
образовательные организации, расположенные на территории Новосибирской области;</t>
  </si>
  <si>
    <t>министерство образования Новосибирской области; 
организации, подведомственные министерству образования Новосибирской области;
ГКУ НСО ЦРМТБО;
ГКУ НСО НИМРО;
ОМС Новосибирской области</t>
  </si>
  <si>
    <t xml:space="preserve">министерство образования Новосибирской области;
ГБОУ НСО ОЦО;
государственные (муниципальные) образовательные организации, расположенные на территории Новосибирской области;
ОМС Новосибирской области;
</t>
  </si>
  <si>
    <t>министерство образования Новосибирской области во взаимодействии с  ОМС Новосибирской области;
государственные (муниципальные) образовательные организации, расположенные на территории Новосибирской области;</t>
  </si>
  <si>
    <t>министерство образования Новосибирской области;
ГБУ НСО ОЦДК;
ГАУ ДПО НСО НИПКиПРО;
ГКУ НСО НИМРО;
ГБУ ДПО НСО ОблЦИТ;
ОМС Новосибирской области</t>
  </si>
  <si>
    <t>министерство образования Новосибирской области; 
ГАУ ДО НСО ОЦРТДиЮ;
ОМС Новосибирской области</t>
  </si>
  <si>
    <t xml:space="preserve">ГАУ ДО НСО ОЦРТДиЮ;
ОМС Новосибирской области
</t>
  </si>
  <si>
    <t xml:space="preserve">министерство образования Новосибирской области; 
ГАУ ДО НСО ОЦРТДиЮ;
</t>
  </si>
  <si>
    <t>министерство образования Новосибирской области;
ГКУ НСО ЦРМТБО</t>
  </si>
  <si>
    <t>автоматизированная система</t>
  </si>
  <si>
    <t xml:space="preserve">министерство образования Новосибирской области;
ОМС Новосибирской области;
государственные (муниципальные) образовательные организации Новосибирской области, расположенные на территории Новосибирской области
</t>
  </si>
  <si>
    <t>5.2.2. Мероприятия по освещению в СМИ позитивного опыта, результатов и достижений в работе с молодыми талантами (информационное сопровождение подпрограммы)</t>
  </si>
  <si>
    <t xml:space="preserve"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
</t>
  </si>
  <si>
    <t>министерство образования Новосибирской области;
 ГАУ ДО НСО ОЦРТДиЮ</t>
  </si>
  <si>
    <t>министерство образования Новосибирской области; 
ГАУ ДО НСО ОЦРТДиЮ</t>
  </si>
  <si>
    <t>министерство культуры Новосибирской области;
организации, подведомственные министерству культуры Новосибирской области;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</si>
  <si>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</si>
  <si>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>6.1.2. Организация и проведение Универсиады среди студентов образовательных организаций высшего образования, расположенных на территории Новосибирской области</t>
  </si>
  <si>
    <t xml:space="preserve"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
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</si>
  <si>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</si>
  <si>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 xml:space="preserve">
министерство строительства Новосибирской области;
ОМС Новосибирской области</t>
  </si>
  <si>
    <t>МС НСО местн (прочие)</t>
  </si>
  <si>
    <t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
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</si>
  <si>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развития.
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</t>
  </si>
  <si>
    <t xml:space="preserve">министерство образования Новосибирской области
</t>
  </si>
  <si>
    <t>будет проведено исследование среди родителей (законных представителей) обучающихся в школах с устойчиво низкими образовательными результатами, обработаны и проанализированы полученные результаты анкетирования родителей. Проведены семинары-вебинары по диагностике психологического неблагополучия детей и коррекции проблем их поведения. Организованы и проведены тренинги по устранению выявленных проблем</t>
  </si>
  <si>
    <t>ГБУ НСО ОЦДК;
ГКУ НСО НИМРО;
ГБУ НСО ОблЦИТ;
ГАУ ДПО НСО НИПКиПРО;
ОМС Новосибирской области</t>
  </si>
  <si>
    <t>ГАУ ДПО НСО НИПКиПРО;
ГКУ НСО НИМРО;
ГБУ НСО ОЦДК;
ГБУ НСО ОблЦИТ;
ОМС Новосибирской области</t>
  </si>
  <si>
    <t xml:space="preserve">ГБУ НСО ОЦДК;
ГАУ ДПО НСО НИПКиПРО;
ГКУ НСО НИМРО;
ГБУ ДПО НСО ОблЦИТ;
ОМС Новосибирской области
</t>
  </si>
  <si>
    <t>ГАУ ДПО НСО НИПКиПРО,
ГКУ НСО НИМРО,
ГБУ ДПО НСО ОблЦИТ,
ГБУ НСО ОЦДК;
министерство образования Новосибирской области</t>
  </si>
  <si>
    <t>Минобразования Новосибирской области;
ГКУ НСО НИМРО;
ГБУ НСО ОЦДК;                                    
ГАУ ДПО НСО НИПКиПРО</t>
  </si>
  <si>
    <t>Минобразования Новосибирской области;
ГБУ ДПО НСО ОблЦИТ;
ГАУ ДПО НСО НИПКиПРО;
ГКУ НСО НИМРО</t>
  </si>
  <si>
    <t>Минобразования Новосибирской области; 
ГКУ НСО НИМРО;
ГАУ ДПО НСО НИПКиПРО;
ГБУ ДПО НСО ОблЦИТ;
ОМС Новосибирской области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</si>
  <si>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школьников в освоении и получении новых знаний</t>
  </si>
  <si>
    <t xml:space="preserve">мероприятие
(ед. изм.) </t>
  </si>
  <si>
    <t>министерство образования Новосибирской области;
ГАУ ДПО НСО НИПКиПРО;
государственные (муниципальные) образовательные организации, расположенные на территории Новосибирской области</t>
  </si>
  <si>
    <t>министерство образования Новосибирской области;
ГАУ ДПО НСО НИПКиПРО</t>
  </si>
  <si>
    <t xml:space="preserve">министерство образования Новосибирской области; 
ГАУ ДПО НСО НИПКиПРО;
ГКУ НСО НИМРО;
ГБУ ДПО НСО ОблЦИТ
</t>
  </si>
  <si>
    <t>министерство образования Новосибирской области;
ГБУ ДПО НСО ОблЦИТ;
ГКУ НСО НИМРО;
ГАУ ДПО НСО НИПКиПРО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</si>
  <si>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</t>
  </si>
  <si>
    <t xml:space="preserve"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
</t>
  </si>
  <si>
    <t xml:space="preserve">министерство образования Новосибирской области;
ГАУ ДО НСО ОЦРТДиЮ
</t>
  </si>
  <si>
    <t xml:space="preserve"> Наименование показателя 
(ед. изм.)</t>
  </si>
  <si>
    <t xml:space="preserve">Наименование показателя (ед.)  </t>
  </si>
  <si>
    <t>министерство образования Новосибирской области;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</t>
  </si>
  <si>
    <t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</si>
  <si>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>будут созданы дополнительные места для детей, в том числе в возрасте до трех лет в организациях и у индивидуальных предпринимателей, осуществляющих образовательную деятельность по образовательным программам дошкольного образования и присмотру и уходу</t>
  </si>
  <si>
    <t xml:space="preserve">будет проведена процедура оценки ИКТ-компетентности обучающихся 8 и 9 классов 60 образовательных организаций, расположенных на территории Новосибирской области; </t>
  </si>
  <si>
    <t>Наименование показателя (ед.)</t>
  </si>
  <si>
    <t>5.3.3. Организация и проведение Губернаторской Ёлки для обучающихся НСО.</t>
  </si>
  <si>
    <t xml:space="preserve">
 ГАУ ДО НСО ОЦРТДиЮ</t>
  </si>
  <si>
    <t>поощрение одаренных детей и талантливой учащейся молодежи в Новосибирской области, достигших высоких результатов, с охватом около 81 молодых талантов (в год проведения)</t>
  </si>
  <si>
    <t>поощрение одаренных детей и талантливой учащейся молодежи в Новосибирской области, достигших высоких результатов, с охватом около 150 молодых талантов (в год проведения)</t>
  </si>
  <si>
    <t>поощрение одаренных детей и талантливой учащейся молодежи в Новосибирской области, достигших высоких результатов, с охватом около 400 молодых талантов (в год проведения)</t>
  </si>
  <si>
    <t>выявление, развитие и сопровождение одаренных школьников в различных видах деятельности с ежегодным охватом около 1 тысяч школьников</t>
  </si>
  <si>
    <t xml:space="preserve">будут созданы новые дополнительные места в действующих образовательных организациях и условия для детей дошкольного возраста и обеспечены современные условия предоставления дошкольного образования детей, в соответствии с ФГОС. </t>
  </si>
  <si>
    <t>министерство образования Новосибирской области, 
ГАУ НСО АРИС</t>
  </si>
  <si>
    <t xml:space="preserve">министерство образования Новосибирской области;
ГАУ ДПО НСО НИПКиПРО;
ГКУ НСО НИМРО;
ГБУ ДПО НСО ОблЦИТ, 
ГАУ НСО АРИС
</t>
  </si>
  <si>
    <t>премия</t>
  </si>
  <si>
    <t>премия (ед.)</t>
  </si>
  <si>
    <t xml:space="preserve">количество зданий (сооружений) ( ед.) </t>
  </si>
  <si>
    <t>центр (ед.)</t>
  </si>
  <si>
    <t>модель</t>
  </si>
  <si>
    <t>ОПМ всего</t>
  </si>
  <si>
    <t>Будет внедрена национальная система учительского роста педагогических работников</t>
  </si>
  <si>
    <t>Будут созданы условия для проведения государственной итоговой аттестации. Будет улучшена материально-техническая база общеобразовательных организаций в целях улучшения качества школьного питания</t>
  </si>
  <si>
    <t xml:space="preserve">министерство образования Новосибирской области;                 ГКУ НСО ЦРМТБО;                              ГАУ ДПО НСО НИПКиПРО
ОМС Новосибирской области
</t>
  </si>
  <si>
    <t>министерство образования Новосибирской области;                  ГБУ НСО ОЦДК;
ГАУ ДПО НСО НИПКиПРО;
ОМС Новосибирской области</t>
  </si>
  <si>
    <t>центры (ед.)</t>
  </si>
  <si>
    <t>будут реализованы мероприятия регионального проекта "Цифровая образовательная среда": обновлена материально-техническая база для внедрения целевой модели цифровой образовательной среды в 402 общеобразовательных организациях и профессиональных образовательных организациях; созданы 2 центра цифрового образования  детей "IT-куб"</t>
  </si>
  <si>
    <t>количество организаций (ед.)</t>
  </si>
  <si>
    <t>количество центров (ед.)</t>
  </si>
  <si>
    <t>министерство образования Новосибирской области;
ГАУ ДПО НСО НИПКиПРО;
ОМС Новосибирской области</t>
  </si>
  <si>
    <t>6.1.1. Организация и проведение международных коммуникативных мероприятий в интересах развития отраслей экономики и социальной сферы. (II Студенческий форум стран ШОС, посвященный продвижению российского высшего образования и поддержке русского языка за рубежом)</t>
  </si>
  <si>
    <t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</t>
  </si>
  <si>
    <t>будет обновляться специальный раздел  НООС (интернет-портал), страницы на сайте стажировочной площадки и сайтах подведомственных Минобразования Новосибирской области организаций для информационного сопровождения реализации мероприятия 2.7.</t>
  </si>
  <si>
    <t>0740303510</t>
  </si>
  <si>
    <t>областной бюджет, тыс.руб</t>
  </si>
  <si>
    <t>4.2.1. Обеспечение проведения семинаров-совещаний с руководителями органов управления образованием муниципальных райнов и городских округов Новосибирской области</t>
  </si>
  <si>
    <t xml:space="preserve">министерство образования Новосибирской области;
ГАУ ДПО НСО НИПКиПРО;
ГКУ НСО НИМРО;
ГБУ ДПО НСО ОблЦИТ;
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</si>
  <si>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</si>
  <si>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 xml:space="preserve">наименование показателя (ед.) </t>
  </si>
  <si>
    <t>будут реализованы мероприятия регионального проекта "Современная школа": строительство новых школ, создание центров образования цифрового и гуманитарного профилей "Точка роста", обновление материально-техническая базы в  организациях, осуществляющих образовательную деятельность исключительно по адаптированным основным общеобразовательным программам, будут обеспечены современные условия предоставления общего образования в соответствии с ФГОС</t>
  </si>
  <si>
    <t>сейф-пакеты, (ед.)</t>
  </si>
  <si>
    <t>образовательные организации, (ед.)</t>
  </si>
  <si>
    <t>Финансовое обеспечение реализации основного мероприятия осуществляется в рамках основной деятельности образовательных организаций высшего образования, расположенных на территории Новосибирской области (федеральной формы собственности)</t>
  </si>
  <si>
    <t xml:space="preserve">Количество организаций (ед.)  </t>
  </si>
  <si>
    <t>будут созданы новые дополнительные места для детей дошкольного возраста на территории новых жилых массивов</t>
  </si>
  <si>
    <t>министерство образования Новосибирской области; 
министерство строительства Новосибирской области                 во взаимодействии с ОМС Новосибирской области             ГКУ НСО ЦРМТБО;                              ГАУ ДПО НСО НИПКиПРО;      ГБУ НСО ОЦДК</t>
  </si>
  <si>
    <t>Наименование показателя (ед. изм.)</t>
  </si>
  <si>
    <t>технопарк (ед.)</t>
  </si>
  <si>
    <t>в рамках государственного задания ГАУ ДПО НСО НИПКиПРО будет обеспечена подготовка, переподготовки и повышения квалификации педагогических и управленческих кадров для системы образования в соответствии с требованиями федеральных государственных образовательных стандартов и профессиональных стандартов педагогов</t>
  </si>
  <si>
    <t>места (ед.)</t>
  </si>
  <si>
    <t xml:space="preserve">выявление и пропаганда лучшего опыта по организации работы на лучшую подготовку граждан Российской Федерции к военной службе (все муниципальные районы и городские округа Новосибирской области-35) </t>
  </si>
  <si>
    <t>количество зданий (сооружений) ( ед.)</t>
  </si>
  <si>
    <t>Оказание услуг по сбору, обобщению и анализу информации об удовлетворённости качеством условий осуществления образовательной деятельности родителей (законных представителей) школ и детских садов Новосибирской области.
Оказание услуг по проведению обследования официальных сайтов детских садов и школ Новосибирской области 
и анализа информации по результатам мероприятий, проведённых в рамках независимой оценки качества условий осуществления образовательной деятельности организаций, осуществляющих образовательную деятельность по основным общеобразовательным программам</t>
  </si>
  <si>
    <t>будет обеспечена подготовка, переподготовка и повышение квалификации педагогических и управленческих кадров для системы образования</t>
  </si>
  <si>
    <t>участие студентов в международных конференциях, семинарах, конкурсах</t>
  </si>
  <si>
    <t>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молодежи. Реализация мероприятия осуществляется за счет собственных средств образовательных организации высшего образования, расположенных на территории Новосибирской области</t>
  </si>
  <si>
    <t>министерство образования Новосибирской области; организации, подведомственные министерству образования Новосибирской области</t>
  </si>
  <si>
    <t>будет организовано проведение стажировки для  педагогов из школ с низкими образовательными результатами, проведены курсы повышения квалификации для руководителей и их заместителей, для учителей-предметников, проведен межрегиональный семинар по теме «Поддержка школ, находящихся в сложных условиях: первые результаты и проблемы»; 
будут включены 30% школ с низкими образовательными результатами в проекты региональной общественной Ассоциации участников педагогических конкурсов;
организованы и проведены семинары и проведены вебинары для специалистов органов управления образованием, директоров и учителей школ с низкими образовательными результатами</t>
  </si>
  <si>
    <t>Финансовое обеспечение основного мероприятия осуществляется в рамках основной деятельности 
государственных организаций Новосибирской области, подведомственных министерству образования Новосибирской области, осуществляющих деятельность по программам дополнительного профессионального образования</t>
  </si>
  <si>
    <t>субсидия АРИС, ед.</t>
  </si>
  <si>
    <t xml:space="preserve">мероприятие* (ед.) </t>
  </si>
  <si>
    <t>количество семинаров-совещаний* (ед.)</t>
  </si>
  <si>
    <t>формирование новых управленческих компетенций у руководителей органов управления образованием муниципальных районов и городских округов Новосибирской области;                                          *значение не указывается, количество семинаров-совещаний определяется в планах работы государственных организаций Новосибирской области, подведомственных министерству образования Новосибирской области, и зависит от конкретной ситуации</t>
  </si>
  <si>
    <t>организационно-методическая поддержка  позволит образовательным организациям высшего образования, расположенным на территории Новосибирской области, создавать объекты научной и инновационной инфраструктуры за счет привлеченных средств федерального бюджета и инвесторов, что создаст необходимую среду для появления научных и инновационных разработок: информирование  образовательных организаций высшего образования через проведение совещаний, рассылку информационных писем, привлечение их к участию в различных форумах, фестивалях;                                                                      *значение не указано, количество мероприятий зависит от конкретной ситуации</t>
  </si>
  <si>
    <t>Обеспечение равного доступа детей к услугам общего образования. 
Средняя заработная плата по педагогическим работникам, реализующим общеобразовательные программы в общеобразовательных организациях,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
Средняя заработная плата по педагогическим работникам, реализующим дошкольные программы в общеобразовательных организациях, составит не менее 100 % от средней заработной платы текущего года в общем образовании Новосибирской области.
Адаптация и получение общего образования детей-инвалидов и детей с ОВЗ</t>
  </si>
  <si>
    <t>будут заключены партнёрские договоры школ с низкими результатами и школ, функционирующих в неблагоприятных социальных условиях, со школами региона, показывающими высокие результаты; проведена летняя школа (тематической профильной сессии) на базе СибУПК по профильным предметам и технологиям для обучающихся школ с низкими образовательными результатами и функционирующих в сложных социальных условиях</t>
  </si>
  <si>
    <t xml:space="preserve">будет проведена идентификация группы школ с низкими результатами обучения и школ, функционирующих в сложных социальных условиях – во всех школах региона, анализ условий, в которых функционирует школа, и выделение школ «группы риска», которые нуждаются в поддержке;
будет проведена типологизация и группировка школ по общим признакам, с определением социальных последствий для региона; проведен мониторинг реализации проектов развития школ и муниципальных «дорожных карт»;
будет проведена экспертиза основных образовательных программ в 50% выделенных школ; скорректирован инструментарий для процедуры диагностики профессиональных компетенций руководителей школ, проведена диагностика руководителей выделенной группы школ.
</t>
  </si>
  <si>
    <t>будут разработаны программы повышения квалификации и проведены курсы повышения квалификации, в том числе по  реализации адаптированных образовательных программ для детей с ограниченными возможностями здоровья;
будет проведена закупка оборудования, необходимого для реализации адаптированных образовательных программ для детей с ограниченными возможностями здоровья</t>
  </si>
  <si>
    <t>будут апробированы пилотные проекты обновления содержания и технологий дополнительного образования в целях формирования банка лучших дополнительных общеобразовательных программ, в том числе для детей с особыми потребностями (дети-сироты и дети, оставшиеся без попечения родителей, дети-инвалиды, дети, находящиеся в трудной жизненной ситуации);
разработаны инновационные программы подготовки и повышения квалификации педагогов и руководителей в системе дополнительного образования для использования на территории Новосибирской области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</si>
  <si>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76 %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</si>
  <si>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будет обеспечено проведение мероприятий по содействию патриотическому воспитанию обучающихся граждан Российской Федерации, проживающих на территории Новосибирской области</t>
  </si>
  <si>
    <t>популяризация здорового образа жизни, подготовка к несению воинской службы в армии обучающихся граждан Российской Федерации из Новосибирской области допризывного возраста. Планируемый охват не менее 200 чел.ежегодно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</si>
  <si>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организаций.
Реализация мероприятия осуществляется в том числе за счет государственного задания ГАУ ДПО НСО НИПКиПРО</t>
  </si>
  <si>
    <t>министерство образования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ОМС Новосибирской области;
ГАУ ДО НСО ОЦРТДиЮ;
ГБУ ДПО НСО ОблЦИТ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</si>
  <si>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</t>
  </si>
  <si>
    <t xml:space="preserve">
ГАУ ДО НСО ОЦРТДиЮ</t>
  </si>
  <si>
    <t xml:space="preserve">
 ГАУ ДО НСО ОЦРТДиЮ
</t>
  </si>
  <si>
    <t xml:space="preserve">раазработка положения, календарного плана, состава судейской коллегии. Организация работы и оплата судейской коллегии. Организация и проведение мероприятий Универсиады (открытие, закрытие, оплата мастер-классов, оператора, фотографа). Аренда оборудованных помещений и зданий. Обеспечение спортивным инвентраем и оборудованием, медицинским сопровождением и питьевой водой, формой. Реклама, размещение информации о проведении и результатах. Призовой фонд. Изготовление дипломов, грамот, медалей, кубков, организация церемонии гаграждения победителей. </t>
  </si>
  <si>
    <t>министерство образования Новосибирской области; 
ОМС Новосибирской области</t>
  </si>
  <si>
    <t>будут оснащены 20 школьных ШИБЦ оборудованием (рабочее место библиотекаря, беспроводной WI-FI, МФУ, рабочие места читателей и планшетные компьютеры); расширена сеть базовых школ, в которых созданы ЩИБЦ, до 77</t>
  </si>
  <si>
    <t>«Таблица № 3</t>
  </si>
  <si>
    <t>Применяемые сокращения:
ФГОС - федеральный государтсвенный образовательный стандарт;
ОМС - органы местного самоуправления;
ПНПО - приоритетный национальный проект образование;
ОВЗ - ограниченные возможности здоровья;
СМИ - средства массовой информации;
ГПРО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НООС - Интернет-портал "Новосибирская открытая образовательная сеть";
ИБЦ - информационно-библиотечный центр;
ФГОС ОВЗ - федеральный государственный образовательный стандарт для обучающихся с ограниченными возможностями здоровья;
ППЭ - пункт проведения экзамена;
РЦОИ - региональный центр обработки информации;
ЕГЭ - единый государственный экзамен;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ГБОУ ДО НСО ДТТУМ - государственное бюджетное учреждение дополнительного образования Новосибирской области "Дом технического творчества и учащейся молодежи";
ГБОУ ДО НСО ЦКУМ - государственное бюджетное учреждение дополнительного образования Новосибирской области "Центр культуры учащейся молодежи";
ГБОУ ДПО НСО - государственное бюджетное образовательное учреждение дополнительного профессионального образования Новосибирской области;
ГБОУ НСО - государственное бюджетное образовательное учреждение Новосибирской области;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СУНЦ НГУ - специализированный учебно-научный центр Новосибирского государственного университета;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ГБУ НСО - государственное бюджетное учреждение Новосибирской области;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ГАПОУ - государственное автономное профессиональное образовательное учреждение
ГАУ НСО АРИС - государственное автономное учреждение  Новосибирской области "Арис".».</t>
  </si>
  <si>
    <t>к приказу министерства образования</t>
  </si>
  <si>
    <t>Новосибирской области</t>
  </si>
  <si>
    <t>от __________ № _______</t>
  </si>
  <si>
    <t>Приложение № 2</t>
  </si>
  <si>
    <t>Значение показателя на
2020 год</t>
  </si>
  <si>
    <t>Значение показателя на 2021 год</t>
  </si>
  <si>
    <t>Значение показателя на
2022 год</t>
  </si>
  <si>
    <t>Подробный перечень планируемых к реализации мероприятий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 на очередной 2020 год и плановый период 2021 и 2022 годов</t>
  </si>
  <si>
    <t>РЗ</t>
  </si>
  <si>
    <t>070E452100</t>
  </si>
  <si>
    <t>101</t>
  </si>
  <si>
    <t>070E452190</t>
  </si>
  <si>
    <t xml:space="preserve">будет осуществлена поддержка молодежи, мотивированной к освоению педагогической профессии, вовлечение в различные формы сопровождения в первые три года работы.
в период 2019-2021 годов будут выплачено 450 стипендий студентам вузов  </t>
  </si>
  <si>
    <t>количество получателей</t>
  </si>
  <si>
    <t>Повышена квалификация педагогических работников, в том числе на основе использования современных цифровых технологий,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</t>
  </si>
  <si>
    <t>070Е503170</t>
  </si>
  <si>
    <t>070Е503970</t>
  </si>
  <si>
    <t>070E503970</t>
  </si>
  <si>
    <t>070E504670</t>
  </si>
  <si>
    <t>070E503220</t>
  </si>
  <si>
    <t>повышение престижа педагогического труда. Поощрение осуществляется в соответствии с главой 2 статьи 5 части 11 Закона Новосибирской области от 05.07.2013 №361-ОЗ "О регулировании отношений в сфере образования в Новосибирской области", постановлением Правительства Новосибирской области от 14.04.2014 №140-п "Об учреждении премии "Лучший педагогический работник Новосибирской области", постановлением Правительства Новосибирской области от 12.09.2011 №399-п "Об учреждении премии "Почетный работник образования Новосибирской области"
повышение уровня профессионального мастерства работников образования, популяризация лучших образцов педагогической деятельности, в соответствии с Законом Новосибирской области от 05.07.2013 №361-ОЗ "О регулировании отношений в сфере образования в Новосибирской области", постановлением администрации Новосибирской области от 20.03.2010 №98-па "Об учреждении премий Правительства Новосибирской области победителю и пяти лауреатам областного конкурса "Учитель года".
Будет проведена церемония награждения  победителей и лауреатов областного конкурса «Учитель года»</t>
  </si>
  <si>
    <t>070E551620</t>
  </si>
  <si>
    <t>министерство образования Новосибирской области;
ГАУ ДПО НСО НИПКиПРО,
ГАУ НСО АРИС
ГАПОУ НСО "Карасукский педагогический колледж"</t>
  </si>
  <si>
    <t xml:space="preserve">ОПМ 2.1. Формирование современных управленческих решений и организационно-экономических механизмов в системе дополнительного образования детей </t>
  </si>
  <si>
    <t>070E251730</t>
  </si>
  <si>
    <t>070E252470</t>
  </si>
  <si>
    <t>мобильный технопарк (ед.)</t>
  </si>
  <si>
    <t xml:space="preserve">ОПМ 2.3. Создание и обеспечение деятельности мобильных технопарков «Кванториум» </t>
  </si>
  <si>
    <t xml:space="preserve">ОПМ 2.2. Создание и обеспечение деятельности детского технопарка «Кванториум» </t>
  </si>
  <si>
    <t>070E251890</t>
  </si>
  <si>
    <t xml:space="preserve">ОПМ 2.5. Создание ключевых центров дополнительного образования детей, в том числе центра, реализующего дополнительные общеобразовательные программы, в организации, осуществляющей образовательную деятельность по образовательным программам высшего образования </t>
  </si>
  <si>
    <t>ОПМ 2.6. Создание новых мест дополнительного образования детей</t>
  </si>
  <si>
    <t xml:space="preserve">ОПМ 2.4. Создание и обеспечение деятельности центра выявления и поддержки одаренных детей </t>
  </si>
  <si>
    <t>070E251750</t>
  </si>
  <si>
    <t>070E151690</t>
  </si>
  <si>
    <t>070E151870</t>
  </si>
  <si>
    <t>070E155200</t>
  </si>
  <si>
    <t>070E152300</t>
  </si>
  <si>
    <t>Общепрограммное мероприятие 1. Региональный проект "Современная школа"</t>
  </si>
  <si>
    <t>Общепрограммное мероприятие 2. Региональный проект "Успех каждого ребенка"</t>
  </si>
  <si>
    <t>ОПМ 1.1. Строительство новых зданий, помещений, реконструкция существующих зданий,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</si>
  <si>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ОПМ 1.2. Создание материально-технической базы для реализации основных и дополнительных общеобразовательных программ цифрового и гуманитарного профиля в общеобразовательных отрганизациях, расположенных в сельской местности и малых городах</t>
  </si>
  <si>
    <t>ОПМ 1.3. Поддержка образования для детей с ограниченными возможностями здоровья.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</si>
  <si>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0710402019</t>
  </si>
  <si>
    <r>
      <t xml:space="preserve">министерство образования Новосибирской области;
</t>
    </r>
    <r>
      <rPr>
        <sz val="10"/>
        <rFont val="Times New Roman"/>
        <family val="1"/>
        <charset val="204"/>
      </rPr>
      <t>ГАУ НСО АРИС</t>
    </r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</si>
  <si>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области;
ГАУ НСО АРИС</t>
  </si>
  <si>
    <t>073Е603550</t>
  </si>
  <si>
    <t>2020 год</t>
  </si>
  <si>
    <t>2021 год</t>
  </si>
  <si>
    <t>2022 год</t>
  </si>
  <si>
    <t>071P270620</t>
  </si>
  <si>
    <t>071F103150</t>
  </si>
  <si>
    <t>071F150210</t>
  </si>
  <si>
    <t>0710103160</t>
  </si>
  <si>
    <t>0710170530</t>
  </si>
  <si>
    <t>0720404750</t>
  </si>
  <si>
    <t>07202R2560</t>
  </si>
  <si>
    <t>ГКУ НСО ЦРМТБО</t>
  </si>
  <si>
    <t>мера социальной  поддержки педагогических работников Новосибирской области, в части предоставления новогодних подарков для детей педагогических и иных работников государственных образовательных организаций Новосибирской области и муниципальных образовательных организаций, расположенных на территории Новосибирской области, в возрасте от 0 до 14 лет</t>
  </si>
  <si>
    <t>0720003490</t>
  </si>
  <si>
    <t>министерство образования Новосибирской областии, 
ГАУ ДО НСО ОЦРТДиЮ,
ГАПОУ НСО «Новосибирский музыкальный колледж имени А.Ф. Мурова»</t>
  </si>
  <si>
    <t xml:space="preserve">создание современных материально-технических условий для выявления, развития, поддержки и сопровождения одаренных детей и талантливой учащейся молодежи 
реализация программ регионального ресурсного центра, дальнейшее совершенствование условий для выявления, развития, поддержки и сопровождения одаренных детей и талантливой учащейся молодежи в области культуры </t>
  </si>
  <si>
    <t>0730103679</t>
  </si>
  <si>
    <t>5.1.2. Создание, оснащение современным оборудованием, обеспечение реализации образовательных программ детских технопарков, региональных ресурсных центров развития и поддержки молодых талантов, школьных предпринимательских компаний, STEM-центров, школьных бизнес-инкубаторов/IT-инкубаторов, школьных центров робототехники и /или прототипирования и др., расположенных на территории Новосибирской области</t>
  </si>
  <si>
    <t xml:space="preserve">образовательным организациям, расположенным на территории Новосибирской области, по результатм отбора будут предоставлены за счет средств областного бюджета Новосибирской области гранты в форме субсидий на  реализацию проектов, направленных на оснащение образовательных организаций современным оборудованием и создание условий для профессиональной ориентации содержания общего образования
</t>
  </si>
  <si>
    <t>0730303679</t>
  </si>
  <si>
    <t>5.3.1. Организация и проведение всероссийских, межрегиональных, региональных творческих и интеллектуальных соревнований, конкурсов, фестивалей, конференций, олимпиад, акций в системе общего и дополнительного образования в Новосибирской области</t>
  </si>
  <si>
    <t>министерство образования Новосибирской области; министерство культуры Новосибирской области;
ГАУ ДО НСО ОЦРТДиЮ;
ГБУ ДО НСО «Автомотоцентр»;
организации, подведомственные министерству культуры</t>
  </si>
  <si>
    <t>выявление одаренных школьников в различных видах интеллектуальной, творческой и спортивной деятельности с ежегодным охватом около 6,5 тысяч школьников
выявление и творческое развитие талантливых детей и молодежи в сфере культуры с охватом мероприятиями не менее 900 человек (в год проведения)</t>
  </si>
  <si>
    <t xml:space="preserve">5.3.2. Организация и проведение региональных мероприятий для одаренных детей деятельностного типа в системе общего и дополнительного образования </t>
  </si>
  <si>
    <t xml:space="preserve">(профильные смены, турниры, учебно-тренировочные сборы, школы – тренинги, слёты, конкурсы, фестивали, соревнования и др.) выявление, развитие и сопровождение одаренных школьников в различных видах деятельности с ежегодным охватом около 2,5 тысяч школьников
</t>
  </si>
  <si>
    <t xml:space="preserve">5.4.1. Обеспечение участия победителей и призеров областных мероприятий, в том числе для детей с ОВЗ и детей-инвалидов, в системе общего и дополнительного образования во всероссийских и международных мероприятиях </t>
  </si>
  <si>
    <t>участие школьников, в том числе детей с ОВЗ и детей-нвалидов, в  мероприятиях международного и всероссийского уровней
(олимпиады, конкурсы, соревнования, фестивали по интеллектуальным, творческим, спортивным и другим видам деятельности)</t>
  </si>
  <si>
    <t>5.4.2. Обеспечение участия одаренных детей и талантливой молодежи Новосибирской области во  всероссийских и международных мероприятиях</t>
  </si>
  <si>
    <t>министерство образования Новосибирской области,
 ГАУ ДО НСО ОЦРТДиЮ;
ГБУ  ДО НСО Автомотоцентр;
министерство культуры Новосибирской области;
организации, подведомственные министерству культуры;</t>
  </si>
  <si>
    <t>участие делегации одаренных детей и талантливой молодежи Новосибирской области в Дельфийских играх России 
участие одаренных детей и талантливой учащейся молодежи в мероприятиях всероссийского уровня (с охватом около 130 детей и молодежи в год проведения)
Участие одаренных детей и талантливой учащейся молодежи  Новосибирской области в мероприятиях международного уровня (с охватом около 20 детей и молодежи в год проведения)</t>
  </si>
  <si>
    <t>0730403679</t>
  </si>
  <si>
    <t>0730603679</t>
  </si>
  <si>
    <t>5.5. Поддержка и поощрение молодых талантов и специалистов, работающих с ними</t>
  </si>
  <si>
    <t>5.5.1. Премия Губернатора Новосибирской области для поддержки одарённых детей и молодёжи</t>
  </si>
  <si>
    <t>5.5.2. Адресная финансовая поддержка (по результатам конкурсного отбора) участия талантливой студенческой молодежи образовательных организаций высшего образования, расположенных на территории Новосибирской области, в международных мероприятиях (форумы, олимпиады, конференции, конкурсы, фестивали)</t>
  </si>
  <si>
    <t>Значение показателя на очередной финансовый 2020 год (поквартально)</t>
  </si>
  <si>
    <t>5.6.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</si>
  <si>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5.6.2. Проведение мастер-классов и обучающих семинаров по видам искусств для одаренных детей и их преподавателей ведущими специалистами Новосибирской области, России, зарубежных стран</t>
  </si>
  <si>
    <t>5.6.3. Обеспечение организационно – методического сопровождения муниципального и регионального этапов всероссийской олимпиады школьников</t>
  </si>
  <si>
    <t>5.7. Региональный проект «Молодые профессионалы (Повышение конкурентоспособности профессионального образования)»</t>
  </si>
  <si>
    <t>5.7.1. Поддержка студентов для участия в международных конференциях, семинарах, конкурсах</t>
  </si>
  <si>
    <t>уйдет в 5.3</t>
  </si>
  <si>
    <t>местные бюджеты</t>
  </si>
  <si>
    <t>5.6.1. Организация, проведение и участие в региональных, всероссийских и международных семинарах, форумах, выставках, фестивалях, конференциях, образовательных проектах,  конкурсах и олимпиадах по актуальным проблемам работы с одаренными детьми и талантливой молодежью</t>
  </si>
  <si>
    <t>070E170830</t>
  </si>
  <si>
    <t>Министерство образования</t>
  </si>
  <si>
    <t>предоставление учителю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 на территории Новосибирской области единовременной компенсационной выплаты в размере одного миллиона рублей, направленного на обеспечение общеобразовательных организаций Новосибирской области, расположенных в сельской местности, востребованными педагогическими работниками.</t>
  </si>
  <si>
    <t>070E255370</t>
  </si>
  <si>
    <t>070E254910</t>
  </si>
  <si>
    <t>071P252530</t>
  </si>
  <si>
    <t>071E303190</t>
  </si>
  <si>
    <t>07101R2550</t>
  </si>
  <si>
    <t>Общепрограммное мероприятие 
3. Региональный проект "Цифровая образовательная среда"</t>
  </si>
  <si>
    <t xml:space="preserve">ОПМ 3.1. Внедрение целевой модели цифровой образовательной среды в общеобразовательных организациях и профессиональных образовательных организациях
</t>
  </si>
  <si>
    <t xml:space="preserve">ОПМ 3.2. Создание  обеспечение деятельности центров цифрового образования  детей "IT-куб" 
</t>
  </si>
  <si>
    <t>Общепрограммное мероприятие 
4. Региональный проект "Учитель будущего"</t>
  </si>
  <si>
    <t>ОПМ 4.1. Повышение квалификации педагогических работников</t>
  </si>
  <si>
    <t>ОПМ 4.2. Введение национальной системы учительского роста педагогических работников</t>
  </si>
  <si>
    <t>ОПМ 4.2.1. Совершенствование процедуры аттестации педагогических работников Новосибирской области</t>
  </si>
  <si>
    <t xml:space="preserve">ОПМ 4.2.2. Проведение регионального этапа и организация участия во Всероссийском этапе конкурса педагогов дополнительного образования детей «Сердце отдаю детям»
</t>
  </si>
  <si>
    <t>ОПМ 4.2.3. Поощрение лучших работников образования: 
- премия «Лучший педагогический работник Новосибирской области»;
- премия «Почетный работник образования Новосибирской области»
- награждение победителей и  лауреатов областного конкурса «Учитель года»</t>
  </si>
  <si>
    <t>ОПМ 4.3. Выявление и поддержка молодежи, мотивированной к освоению педагогической профессии, вовлечение в различные формы сопровождения в первые три года работы</t>
  </si>
  <si>
    <t>ОПМ 4.3.1. Государственная поддержка молодых специалистов-выпускников  ФГБОУ ВО «Новосибирский государственный педагогический университет»</t>
  </si>
  <si>
    <t>ОПМ 4.4. Создание и обеспечение деятельности центров непрерывного повышения профессионального мастерства педагогических работников и центра оценки профессионального мастерства и квалификации педагогов Новосибирской области</t>
  </si>
  <si>
    <t>Общепрограммное мероприятие 5. Региональный проект "Жилье"</t>
  </si>
  <si>
    <t>ОПМ 5.1. Строительство новых зданий, помещений, реконструкция существующих зданий, приобретение (выкуп) зданий, помещений для размещения детских садов</t>
  </si>
  <si>
    <t>ОПМ 5.2.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</si>
  <si>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0710906310</t>
  </si>
  <si>
    <t>налоговые расходы</t>
  </si>
  <si>
    <t>Минобр НСО обл</t>
  </si>
  <si>
    <t>Минобр НСО федер</t>
  </si>
  <si>
    <t>Минобр НСО местн</t>
  </si>
  <si>
    <t>Минобр НСО внебюджет</t>
  </si>
  <si>
    <t>Минобр НСО налоговые расходы</t>
  </si>
  <si>
    <t xml:space="preserve">в целях обеспечения современные условия предоставления общего образования в соответствии с ФГОС будут построены 3 новые школы </t>
  </si>
  <si>
    <t>в 2020 году будет построен один детский сад</t>
  </si>
  <si>
    <t>в 2020 году будет построена одна новая школа;                в 2021 году - 2 новые школы</t>
  </si>
  <si>
    <t xml:space="preserve">средства в 2020 году направлены на оплату произведенных в 2019 году работ
</t>
  </si>
  <si>
    <t>средства в 2020 году направлены на оплату произведенных в 2019 году работ</t>
  </si>
  <si>
    <t>в 2020-2021 годах будут созданы 118 центров образования цифрового и гуманитарного профилей "Точка роста"</t>
  </si>
  <si>
    <t xml:space="preserve"> в 2020-2022 годах будет обновлена материально-техническая базы в 6 организациях, осуществляющих образовательную деятельность исключительно по адаптированным основным общеобразовательным программам</t>
  </si>
  <si>
    <t xml:space="preserve">
в 2020 году будет внедрена целевая модель развития региональной системы дополнительного образования детей, в 2021-2022 годах предусмотрены расходы на обеспечение функционирования этой целевой модели</t>
  </si>
  <si>
    <t xml:space="preserve">в 2020 году будет создан детский технопарк «Кванториум», в 2021-2022 годах предусмотрены расходы на обеспечение его функционирования </t>
  </si>
  <si>
    <t>В 2020-2021 будут созданы 4 мобильных технопарка «Кванториум» для детей, проживающих в сельской местности и малых городах Новосибирской области – структурное подразделение стационарного детского технопарка "Кванториум". В 2022 году средства направлены на обеспечение фнункционирования мобильных технопарков.</t>
  </si>
  <si>
    <t>в 2020 году центр "Альтаир" будет приведен в соответствие целевой модели, утвержденной Минпросвещения России; в 2021-2022 годы средства будут направлены на обеспечение функционирования центра "Альтаир": проведение семинаров, курсов повышения квалификации для педагогов области по специфике работы с одаренными и высокомотивированными детьми, реализация образовательных программ по направлениям «Наука», «Спорт», «Искусство»</t>
  </si>
  <si>
    <t xml:space="preserve"> в 2020 году будет создан центр, реализующий дополнительные общеобразовательные программы, в организации, осуществляющей образовательную деятельность по образовательным программам высшего образования, в том числе участвующий в создании научных и научно-образовательных центров мирового уровня и обеспечивающий деятельность центров компетенций Национальной технологической инициативы</t>
  </si>
  <si>
    <t>в 2020-2021 годы будут созданы новые места дополнительного образования детей</t>
  </si>
  <si>
    <t>в 2020-2022 годы будет обновлена материально-техническая база для внедрения целевой модели цифровой образовательной среды в 532 общеобразовательных организациях и профессиональных образовательных организациях</t>
  </si>
  <si>
    <t xml:space="preserve">в 2020-2022 годы будут созданы 5 центров цифрового образования  детей "IT-куб"
</t>
  </si>
  <si>
    <t xml:space="preserve"> финансовые средства на 2020-2022  годв выделяются на обеспечение технической поддержки автоматизированной системы (АС) для проведения аттестации педагогических работников Новосибирской области в целях установления им квалифициконных категорий  и разработку (доработку существующих) модулей (при необходимости)</t>
  </si>
  <si>
    <t>в период 2020-2022 годов единовременной выплатой будут ежегодно поддержаны 26 молодых специалистов-выпускников  ФГБОУ ВО «НГПУ», в соответствии с главой 4, статьи 13 части 1 Закона Новосибирской области от 05.07.2013 №361-ОЗ «О регулировании отношений в сфере образования в Новосибирской области», постановлением администрации Новосибирской области от 31.05.2005 №22 «О дополнительных мерах по государственной поддержке молодых специалистов - выпускников Новосибирского государственного педагогического университета» (государственная поддержка носит заявительный характер)</t>
  </si>
  <si>
    <t>в период 2020-2022 годов будут выплачено 450 стипендий студентам вузов (постановление Правительсва НСО № 305-п от  29.07.2014)</t>
  </si>
  <si>
    <t>ОПМ 4.3.2. Стипендии (для обучающихся по очной форме обучение в вухах, заключивших договоры о целевом обучении)</t>
  </si>
  <si>
    <t>в 2021 году будут созданы 1 центр непрерывного повышения профессионального мастерства педагогических работников и 1 центр оценки профессионального мастерства и квалификации педагогов Новосибирской области; в 2022 году - 1 центр непрерывного повышения профессионального мастерства педагогических работников</t>
  </si>
  <si>
    <t>в 2020 году в 5 дошкольных ообразовательных организациях, 1 общеообразовательных организациях и 1 организации дополнительного образования детей будут созданы условия  для получения детьми-инвалидами качественного образования: средства направляются на создание в образовательных организациях условий архитектурной доступности объектов и приобретение специализированного оборудования для работы специалистов психолого-педагогического, медицинского и социального сопровождения образования детей-инвалидов</t>
  </si>
  <si>
    <t>министерство образования Новосибирской области;
ГБУ НСО ОЦДК;
государственные (муниципальные) образовательные организации, расположенные на территории Новосибирской области</t>
  </si>
  <si>
    <t>в 2020 году ГБУ НСО ОЦДК будет оказано 12000 услуг родителям (законным представителям) детей писихолого-педагогичнской, методической и консультативной помощи</t>
  </si>
  <si>
    <t>в ГБОУ НСО ОЦО будут созданы условия для обучения детей - инвалидов с использованием дистанционных образовательных технологий, организовано повышение квалификации для 30 педагогических работников, осуществлено методическое и организационно- техническое сопровождение образования детей-инвалидов</t>
  </si>
  <si>
    <t xml:space="preserve">оборудование (единицы) </t>
  </si>
  <si>
    <t>В рамках реализации мероприятий на территории Новосибирской области будут осуществляться меры финансовой поддержки (в форме стипендии) в период профессиональной переподготовки участникам программы «Учитель для России», изъявившим желание трудоустроиться на вакансии в общеобразовательные организации. Количество получателей стипендии будет определяться по итогам конкурсного отбора.</t>
  </si>
  <si>
    <r>
      <t>5.1.Создание региональных</t>
    </r>
    <r>
      <rPr>
        <sz val="10"/>
        <rFont val="Times New Roman"/>
        <family val="1"/>
        <charset val="204"/>
      </rPr>
      <t xml:space="preserve"> центров развития и поддержки молодых талантов</t>
    </r>
  </si>
  <si>
    <r>
      <t xml:space="preserve">5.1.1. Оснащение современным оборудованием региональных </t>
    </r>
    <r>
      <rPr>
        <sz val="10"/>
        <rFont val="Times New Roman"/>
        <family val="1"/>
        <charset val="204"/>
      </rPr>
      <t xml:space="preserve"> центров развития и поддержки молодых талантов в системе общего и дополнительного образования </t>
    </r>
  </si>
  <si>
    <t>повышение уровня знаний о современном управлении и экономике руководителей высшего и среднего звена организаций Новосибирской области (в рамках "Президентской программы"), численность слушателей приведена справочно</t>
  </si>
  <si>
    <t xml:space="preserve"> предоставление мер социальной поддержки  граждан из числа обучающихся в вузах Новосибирской области, заключивших договоры на целевое обучение
 </t>
  </si>
  <si>
    <t>компенсация затрат на организацию обучения по основным общеобразовательным программам на дому родителям (законным представителям) детей - инвалидов предполагает обеспечение организации обучения детей-инвалидов по основным общеобразовательным программам на дому родителями (законными представителями) при невозможности создания специальных условий в организациях, осуществляющих образовательную деятельность, расположенных на территории Новосибирской области, по объективным причинам</t>
  </si>
  <si>
    <t>будут созданы необходимые условия для выявления, развития и поддержки молодых талантов в муниципальных районах и городских округах Новосибирской области по различным видам деятельности.
Создание и (или) открытие (ежегодно)  региональных и муниципальных ресурсных центров развития и поддержки одаренных детей и талантливой учащейся молодежи в рамках предоставляемых  субсидий на реализацию муниципальных проектов (программ) совершенствования системы выявления и поддержки одаренных детей и талантливой учащейся молодежи в Новосибирской области. В 2020 году планируется открытие 2 ресурсных центра</t>
  </si>
  <si>
    <t xml:space="preserve"> В 2020 году организация и участие не менее, чем в 34 региональных, всероссийских и международных семинарах, форумах, выставках, фестивалях, конференциях, образовательных проектах,  конкурсах и олимпиадах по актуальным проблемам работы с одаренными детьми и талантливой молодежью.</t>
  </si>
  <si>
    <t>в период 2020-2022 годов 21-му студенту будет выплачена премия в размере 50,0 тыс. рублей (адресная финансовая поддержка талантливой учащейся молодежи - обучающимся образовательных организаций высшего образования, расположенных на территории Новосибирской области, для представления научной работы или студенческого проекта на международных мероприятиях)</t>
  </si>
  <si>
    <t>1.3.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</si>
  <si>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1.3.1.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</si>
  <si>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1.3.2. Проведение ремонтных работ в зданиях и сооружениях в образовательных организациях Новосибирской области,  государственных организациях, подведомственных Минобразования Новосибирской области, с целью повышения их технической безопасности, а также оснащение их необходимым оборудованием и инвентарем</t>
  </si>
  <si>
    <t xml:space="preserve">1.3.3. Замена оконных блоков и ремонт кровель в муниципальных образовательных организациях в Новосибирской области </t>
  </si>
  <si>
    <t>1.4.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</si>
  <si>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1.4.1.Приобретение оборудования, программного обеспечения, лицензий для оснащения ППЭ (пункт проведения экзамена), РЦОИ (региональный центр обработки информации) при проведении  ГИА</t>
  </si>
  <si>
    <t>2.1.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</si>
  <si>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2.1.1. Оказание услуг по сопровождению и доставке контрольных измерительных материалов для проведения единого государственного экзамена в пункты проведения экзамена в Новосибирской области</t>
  </si>
  <si>
    <t>2.1.2. Организация проведения независимой оценки качества условий осуществления образовательной деятельности организациями, расположенными на территории муниципальных образований Новосибирской области</t>
  </si>
  <si>
    <t>2.2.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</si>
  <si>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>2.2.1. Предоставление субвенции на реализацию основных общеобразовательных программ дошкольного образования в муниципальных образовательных организациях</t>
  </si>
  <si>
    <t>2.2.2. Предоставление субвенции по организации получения образования обучающимися с ограниченными возможностями здоровья в отдельных общеобразовательных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</t>
  </si>
  <si>
    <t>2.2.3. Предоставление субвенции на реализацию основных общеобразовательных программ</t>
  </si>
  <si>
    <t>2.2.4. Предоставление субвенции на социальную поддержку отдельных категорий детей, обучающихся в образовательных организациях (дошкольные, общеобразовательные, санаторные и коррекционные организации)</t>
  </si>
  <si>
    <t>2.2.5. Предоставление субсидии на возмещение затрат: общеобразовательные организации – дошкольные образовательные организации, общеобразовательные организации (программы начального общего образования, неполные программы среднего общего образования, школы-интернаты; организации по внешкольной работе с детьми; учреждения, обеспечивающие предоставление услуг в сфере образования (государственное задание)</t>
  </si>
  <si>
    <t>2.2.6. Обеспечение выполнения функций казёнными учреждениями</t>
  </si>
  <si>
    <t>2.2.7. Реализация мер государственной поддержки обучающихся общеобразовательных учреждений, подведомственных Минобразования Новосибирской области</t>
  </si>
  <si>
    <t>2.3. Государственная поддержка негосударственных организаций, реализующих программы дошкольного и общего образования в соответствии с  федеральными государственными образовательными стандартами</t>
  </si>
  <si>
    <t>2.3.1. Предоставление субсидий частным образовательным организациям на реализацию основных общеобразовательных программ в дошкольных учреждениях</t>
  </si>
  <si>
    <t>2.3.2. Предоставление субсидий частным образовательным организациям на реализацию основных общеобразовательных программ</t>
  </si>
  <si>
    <t>2.4. Обеспечение инфраструктурной доступности качественных образовательных услуг</t>
  </si>
  <si>
    <t>2.4.1. Приобретение автотранспорта для  обеспечения перевозки обучающихся в образовательные организации, расположенные на территории Новосибирской области, и обеспечения деятельности государственных организаций Новосибирской области, подведомственных Минобразования Новосибирской области</t>
  </si>
  <si>
    <t>2.5. Развитие вариативных форм организации образования детей с ограниченными возможностями здоровья и детей-инвалидов</t>
  </si>
  <si>
    <t>2.5.1. Приобретение специализированного оборудования и программного обеспечения для организации обучения детей с ОВЗ и детей-инвалидов с использованием дистанционных образовательных технологий</t>
  </si>
  <si>
    <t>2.5.2. Создание в дошкольных образовательных, 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</si>
  <si>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2.5.3. Предоставление компенсации затрат на организацию обучения по основным общеобразовательным программам на дому родителям (законным представителям) детей-инвалидов</t>
  </si>
  <si>
    <t>2.6.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распространение их результатов</t>
  </si>
  <si>
    <t>2.6.1. Совершенствование организационно-управленческих механизмов в школах с низкими результатами обучения и в школах, функционирующих в неблагоприятных социальных условиях</t>
  </si>
  <si>
    <t xml:space="preserve"> 2.6.2. Информационная поддержка школ с низкими результатами обучения и школ, функционирующих в неблагоприятных социальных условиях, расположенных на территории Новосибирской области</t>
  </si>
  <si>
    <t>2.6.3. Разработка и внедрение информационно-методических механизмов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</si>
  <si>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>2.6.4. Мониторинг образовательных организаций, расположенных на территории Новосибирской области, для идентификации группы школ с низкими результатами обучения и в школах, функционирующих в неблагоприятных социальных условиях</t>
  </si>
  <si>
    <t>2.6.5.Повышение квалификации кадрового состава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</si>
  <si>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>2.6.6. Организация деятельности стажировочных площадок школ с низкими образовательными результатами и функционирующих в сложных социальных условиях по выходу из проблемных зон в соответствии со сформировавшимися возможностями</t>
  </si>
  <si>
    <t>2.7.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</si>
  <si>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2.7.1. Модернизация содержания и технологий формирования предметных, личностных результатов</t>
  </si>
  <si>
    <t>2.7.2. Модернизация организационно-технологической инфраструктуры и обновление фондов школьных библиотек</t>
  </si>
  <si>
    <t>2.7.3. Информационно-методическая поддержка мероприятий ГПРО</t>
  </si>
  <si>
    <t>2.7.4. Повышение квалификации по формированию метапредметных компетенций при реализации ФГОС, в том числе ФГОС ОВЗ</t>
  </si>
  <si>
    <t>2.7.5. Проведение курсов повышения квалификации по формированию школьной системы оценки образовательных достижений обучающихся в рамках ФГОС</t>
  </si>
  <si>
    <t>2.7.6. Создание сетевых сообществ по учебным предметам и предметным областям</t>
  </si>
  <si>
    <t>2.8. Региональный проект "Поддержка семей, имеющих детей"</t>
  </si>
  <si>
    <t>3.1. Организация допризывной подготовки граждан к военной службе</t>
  </si>
  <si>
    <t>3.1.1. Организация и проведение областной Спартакиады среди учащейся и допризывной молодежи в рамках спортивно-технического комплекса «Готов к труду и обороне»</t>
  </si>
  <si>
    <t>3.1.2. Организация и проведение областного конкурса между муниципальными образованиями Новосибирской области на лучшую подготовку граждан Российской Федерации к военной службе</t>
  </si>
  <si>
    <t>4.3.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</si>
  <si>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4.3.1. Выплата единовременного денежного пособия в трехкратном размере среднемесячной заработной платы педагогическим работникам государственных образовательных организаций Новосибирской области и муниципальных образовательных организаций, имеющим стаж педагогической деятельности не менее 25 лет, при увольнении в связи с выходом на страховую пенсию по старости</t>
  </si>
  <si>
    <t>4.3.2. Обеспечение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</si>
  <si>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4.3.3. Приобретение новогодних подарков для детей педагогических и иных работников государственных образовательных организаций Новосибирской области, государственных организаций, осуществляющих обучение, подведомственных Минобразования Новосибирской области, и муниципальных образовательных организаций, расположенных на территории Новосибирской области, в возрасте от 0 до 14 лет</t>
  </si>
  <si>
    <t>4.4. Меры финансовой поддержки  (в форме стипендии) по программе "Учитель для России"</t>
  </si>
  <si>
    <t>5.4.3. Организация и проведение Церемонии награждения победителей и призеров регионального и заключительного этапов ВсОШ</t>
  </si>
  <si>
    <t>5.4.4. Организация и проведение  Губернаторского приема "Золотые надежды России"</t>
  </si>
  <si>
    <t>5.4.5. Организация и проведение  "Бала первоклассника"</t>
  </si>
  <si>
    <t>5.4.6. Обеспечение участия одаренных детей Новосибирской области в мероприятиях  Президентской Ёлки в городе Москве</t>
  </si>
  <si>
    <t>5.6.4. Организация и проведение областного конкурса авторских образовательных программ по работе с одаренными обучающимися педагогов дополнительного образования детей</t>
  </si>
  <si>
    <t>6.3.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</si>
  <si>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6.3.1. Оказание организационно-методической поддержки образовательным организациям высшего образования, расположенным на территории Новосибирской области, по созданию объектов научной и инновационной инфраструктуры</t>
  </si>
  <si>
    <t>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способствующих их профессиональному и личностному становлению</t>
  </si>
  <si>
    <t>343366 </t>
  </si>
  <si>
    <t>71069 </t>
  </si>
  <si>
    <t>47651 </t>
  </si>
  <si>
    <t>106588 </t>
  </si>
  <si>
    <t>118058 </t>
  </si>
  <si>
    <t>354343 </t>
  </si>
  <si>
    <t>365886 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</si>
</sst>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"/>
    <numFmt numFmtId="167" formatCode="#,##0.0;[Red]\-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1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5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wrapText="1"/>
    </xf>
    <xf numFmtId="166" fontId="2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4" borderId="0" xfId="0" applyFont="1" applyFill="1"/>
    <xf numFmtId="11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>
      <protection locked="0"/>
    </xf>
    <xf numFmtId="3" fontId="2" fillId="5" borderId="2" xfId="0" applyNumberFormat="1" applyFont="1" applyFill="1" applyBorder="1" applyAlignment="1" applyProtection="1">
      <alignment vertical="center"/>
    </xf>
    <xf numFmtId="0" fontId="2" fillId="5" borderId="0" xfId="0" applyFont="1" applyFill="1" applyProtection="1">
      <protection locked="0"/>
    </xf>
    <xf numFmtId="0" fontId="2" fillId="5" borderId="0" xfId="0" applyFont="1" applyFill="1"/>
    <xf numFmtId="0" fontId="2" fillId="2" borderId="0" xfId="0" applyFont="1" applyFill="1" applyAlignment="1" applyProtection="1">
      <alignment horizontal="right" vertical="center"/>
    </xf>
    <xf numFmtId="164" fontId="2" fillId="0" borderId="2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3" fontId="2" fillId="5" borderId="0" xfId="0" applyNumberFormat="1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0" fontId="2" fillId="6" borderId="1" xfId="0" applyFont="1" applyFill="1" applyBorder="1" applyAlignment="1" applyProtection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/>
    </xf>
    <xf numFmtId="164" fontId="2" fillId="6" borderId="1" xfId="0" applyNumberFormat="1" applyFont="1" applyFill="1" applyBorder="1" applyAlignment="1" applyProtection="1">
      <alignment horizontal="right" vertical="center"/>
    </xf>
    <xf numFmtId="0" fontId="2" fillId="6" borderId="2" xfId="0" applyFont="1" applyFill="1" applyBorder="1" applyAlignment="1" applyProtection="1">
      <alignment vertical="center"/>
    </xf>
    <xf numFmtId="164" fontId="2" fillId="6" borderId="1" xfId="0" applyNumberFormat="1" applyFont="1" applyFill="1" applyBorder="1" applyAlignment="1" applyProtection="1">
      <alignment horizontal="right" vertical="center" wrapText="1"/>
    </xf>
    <xf numFmtId="4" fontId="2" fillId="6" borderId="1" xfId="0" applyNumberFormat="1" applyFont="1" applyFill="1" applyBorder="1" applyAlignment="1" applyProtection="1">
      <alignment horizontal="right" vertical="center"/>
    </xf>
    <xf numFmtId="165" fontId="2" fillId="6" borderId="1" xfId="0" applyNumberFormat="1" applyFont="1" applyFill="1" applyBorder="1" applyAlignment="1" applyProtection="1">
      <alignment horizontal="right" vertical="center"/>
    </xf>
    <xf numFmtId="164" fontId="2" fillId="6" borderId="1" xfId="0" applyNumberFormat="1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vertical="center"/>
    </xf>
    <xf numFmtId="0" fontId="2" fillId="6" borderId="0" xfId="0" applyFont="1" applyFill="1" applyProtection="1"/>
    <xf numFmtId="0" fontId="2" fillId="6" borderId="0" xfId="0" applyFont="1" applyFill="1" applyAlignment="1" applyProtection="1">
      <alignment horizontal="center" vertical="center"/>
    </xf>
    <xf numFmtId="49" fontId="2" fillId="6" borderId="0" xfId="0" applyNumberFormat="1" applyFont="1" applyFill="1" applyAlignment="1" applyProtection="1">
      <alignment horizontal="center" vertical="center"/>
    </xf>
    <xf numFmtId="164" fontId="2" fillId="6" borderId="0" xfId="0" applyNumberFormat="1" applyFont="1" applyFill="1" applyAlignment="1" applyProtection="1">
      <alignment horizontal="right" vertical="center" wrapText="1"/>
    </xf>
    <xf numFmtId="0" fontId="2" fillId="6" borderId="0" xfId="0" applyFont="1" applyFill="1" applyAlignment="1" applyProtection="1">
      <alignment wrapText="1"/>
    </xf>
    <xf numFmtId="0" fontId="2" fillId="6" borderId="0" xfId="0" applyFont="1" applyFill="1" applyAlignment="1" applyProtection="1">
      <alignment horizontal="center" vertical="center" wrapText="1"/>
    </xf>
    <xf numFmtId="4" fontId="2" fillId="6" borderId="1" xfId="0" applyNumberFormat="1" applyFont="1" applyFill="1" applyBorder="1" applyAlignment="1" applyProtection="1">
      <alignment horizontal="center" vertical="center"/>
    </xf>
    <xf numFmtId="164" fontId="2" fillId="6" borderId="1" xfId="0" applyNumberFormat="1" applyFont="1" applyFill="1" applyBorder="1" applyAlignment="1" applyProtection="1">
      <alignment horizontal="center" vertical="center"/>
    </xf>
    <xf numFmtId="164" fontId="2" fillId="6" borderId="1" xfId="0" applyNumberFormat="1" applyFont="1" applyFill="1" applyBorder="1" applyAlignment="1" applyProtection="1">
      <alignment horizontal="center" vertical="center" wrapText="1"/>
    </xf>
    <xf numFmtId="165" fontId="2" fillId="6" borderId="1" xfId="0" applyNumberFormat="1" applyFont="1" applyFill="1" applyBorder="1" applyAlignment="1" applyProtection="1">
      <alignment vertical="center"/>
    </xf>
    <xf numFmtId="164" fontId="2" fillId="6" borderId="0" xfId="0" applyNumberFormat="1" applyFont="1" applyFill="1" applyProtection="1"/>
    <xf numFmtId="4" fontId="2" fillId="6" borderId="1" xfId="0" applyNumberFormat="1" applyFont="1" applyFill="1" applyBorder="1" applyAlignment="1" applyProtection="1">
      <alignment vertical="center"/>
    </xf>
    <xf numFmtId="164" fontId="2" fillId="6" borderId="0" xfId="0" applyNumberFormat="1" applyFont="1" applyFill="1" applyAlignment="1" applyProtection="1">
      <alignment horizontal="right" vertical="center"/>
    </xf>
    <xf numFmtId="0" fontId="2" fillId="6" borderId="0" xfId="0" applyFont="1" applyFill="1" applyAlignment="1" applyProtection="1">
      <alignment horizontal="right" vertical="center"/>
    </xf>
    <xf numFmtId="164" fontId="2" fillId="6" borderId="4" xfId="0" applyNumberFormat="1" applyFont="1" applyFill="1" applyBorder="1" applyAlignment="1" applyProtection="1">
      <alignment vertical="center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vertical="center" wrapText="1"/>
    </xf>
    <xf numFmtId="0" fontId="2" fillId="6" borderId="6" xfId="0" applyFont="1" applyFill="1" applyBorder="1" applyAlignment="1" applyProtection="1">
      <alignment vertical="center" wrapText="1"/>
    </xf>
    <xf numFmtId="0" fontId="2" fillId="6" borderId="6" xfId="0" applyFont="1" applyFill="1" applyBorder="1" applyAlignment="1" applyProtection="1">
      <alignment horizontal="right" vertical="center" wrapText="1"/>
    </xf>
    <xf numFmtId="0" fontId="2" fillId="6" borderId="7" xfId="0" applyFont="1" applyFill="1" applyBorder="1" applyAlignment="1" applyProtection="1">
      <alignment vertical="center" wrapText="1"/>
    </xf>
    <xf numFmtId="0" fontId="2" fillId="6" borderId="11" xfId="0" applyFont="1" applyFill="1" applyBorder="1" applyAlignment="1" applyProtection="1">
      <alignment horizontal="left" vertical="center" wrapText="1"/>
    </xf>
    <xf numFmtId="0" fontId="2" fillId="6" borderId="6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3" fontId="2" fillId="6" borderId="1" xfId="0" applyNumberFormat="1" applyFont="1" applyFill="1" applyBorder="1" applyAlignment="1" applyProtection="1">
      <alignment horizontal="center" vertical="center"/>
    </xf>
    <xf numFmtId="3" fontId="2" fillId="6" borderId="1" xfId="0" applyNumberFormat="1" applyFont="1" applyFill="1" applyBorder="1" applyAlignment="1" applyProtection="1">
      <alignment vertical="center"/>
    </xf>
    <xf numFmtId="3" fontId="2" fillId="6" borderId="0" xfId="0" applyNumberFormat="1" applyFont="1" applyFill="1" applyAlignment="1" applyProtection="1">
      <alignment horizontal="center" vertical="center"/>
    </xf>
    <xf numFmtId="3" fontId="2" fillId="6" borderId="6" xfId="0" applyNumberFormat="1" applyFont="1" applyFill="1" applyBorder="1" applyAlignment="1" applyProtection="1">
      <alignment vertical="center" wrapText="1"/>
    </xf>
    <xf numFmtId="3" fontId="2" fillId="6" borderId="6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0" fontId="2" fillId="2" borderId="5" xfId="0" applyFont="1" applyFill="1" applyBorder="1"/>
    <xf numFmtId="164" fontId="2" fillId="2" borderId="0" xfId="0" applyNumberFormat="1" applyFont="1" applyFill="1" applyBorder="1" applyAlignment="1">
      <alignment wrapText="1"/>
    </xf>
    <xf numFmtId="0" fontId="2" fillId="6" borderId="1" xfId="0" applyFont="1" applyFill="1" applyBorder="1"/>
    <xf numFmtId="0" fontId="2" fillId="6" borderId="2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" fontId="12" fillId="2" borderId="1" xfId="0" applyNumberFormat="1" applyFont="1" applyFill="1" applyBorder="1" applyAlignment="1" applyProtection="1">
      <alignment horizontal="center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11" fillId="2" borderId="0" xfId="0" applyFont="1" applyFill="1"/>
    <xf numFmtId="0" fontId="2" fillId="7" borderId="0" xfId="0" applyFont="1" applyFill="1"/>
    <xf numFmtId="0" fontId="2" fillId="7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</xf>
    <xf numFmtId="166" fontId="2" fillId="2" borderId="1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>
      <alignment horizontal="right"/>
    </xf>
    <xf numFmtId="0" fontId="2" fillId="2" borderId="6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Protection="1"/>
    <xf numFmtId="0" fontId="2" fillId="2" borderId="5" xfId="0" applyFont="1" applyFill="1" applyBorder="1" applyProtection="1"/>
    <xf numFmtId="0" fontId="2" fillId="2" borderId="1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166" fontId="2" fillId="2" borderId="1" xfId="0" applyNumberFormat="1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11" fontId="2" fillId="2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 wrapText="1"/>
    </xf>
    <xf numFmtId="167" fontId="3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" fillId="2" borderId="4" xfId="0" applyFont="1" applyFill="1" applyBorder="1"/>
    <xf numFmtId="0" fontId="2" fillId="2" borderId="9" xfId="0" applyFont="1" applyFill="1" applyBorder="1"/>
    <xf numFmtId="49" fontId="2" fillId="6" borderId="2" xfId="0" applyNumberFormat="1" applyFont="1" applyFill="1" applyBorder="1" applyAlignment="1" applyProtection="1">
      <alignment horizontal="center" vertical="center"/>
    </xf>
    <xf numFmtId="165" fontId="2" fillId="6" borderId="2" xfId="0" applyNumberFormat="1" applyFont="1" applyFill="1" applyBorder="1" applyAlignment="1" applyProtection="1">
      <alignment vertical="center"/>
    </xf>
    <xf numFmtId="3" fontId="2" fillId="6" borderId="2" xfId="0" applyNumberFormat="1" applyFont="1" applyFill="1" applyBorder="1" applyAlignment="1" applyProtection="1">
      <alignment vertical="center"/>
    </xf>
    <xf numFmtId="164" fontId="2" fillId="6" borderId="2" xfId="0" applyNumberFormat="1" applyFont="1" applyFill="1" applyBorder="1" applyAlignment="1" applyProtection="1">
      <alignment horizontal="right" vertical="center"/>
    </xf>
    <xf numFmtId="165" fontId="2" fillId="6" borderId="2" xfId="0" applyNumberFormat="1" applyFont="1" applyFill="1" applyBorder="1" applyAlignment="1" applyProtection="1">
      <alignment horizontal="right" vertical="center"/>
    </xf>
    <xf numFmtId="164" fontId="2" fillId="6" borderId="2" xfId="0" applyNumberFormat="1" applyFont="1" applyFill="1" applyBorder="1" applyAlignment="1" applyProtection="1">
      <alignment vertical="center"/>
    </xf>
    <xf numFmtId="0" fontId="2" fillId="6" borderId="2" xfId="0" applyFont="1" applyFill="1" applyBorder="1"/>
    <xf numFmtId="0" fontId="2" fillId="6" borderId="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1" fontId="2" fillId="2" borderId="1" xfId="0" applyNumberFormat="1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wrapText="1"/>
    </xf>
    <xf numFmtId="0" fontId="5" fillId="2" borderId="12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8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64" fontId="2" fillId="2" borderId="5" xfId="0" applyNumberFormat="1" applyFont="1" applyFill="1" applyBorder="1" applyAlignment="1" applyProtection="1">
      <alignment horizontal="center" vertical="top" wrapText="1"/>
    </xf>
    <xf numFmtId="164" fontId="2" fillId="2" borderId="6" xfId="0" applyNumberFormat="1" applyFont="1" applyFill="1" applyBorder="1" applyAlignment="1" applyProtection="1">
      <alignment horizontal="center" vertical="top"/>
    </xf>
    <xf numFmtId="164" fontId="2" fillId="2" borderId="7" xfId="0" applyNumberFormat="1" applyFont="1" applyFill="1" applyBorder="1" applyAlignment="1" applyProtection="1">
      <alignment horizontal="center" vertical="top"/>
    </xf>
    <xf numFmtId="0" fontId="5" fillId="2" borderId="4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right" vertical="center"/>
    </xf>
    <xf numFmtId="164" fontId="2" fillId="2" borderId="4" xfId="0" applyNumberFormat="1" applyFont="1" applyFill="1" applyBorder="1" applyAlignment="1" applyProtection="1">
      <alignment horizontal="right" vertical="center"/>
    </xf>
    <xf numFmtId="0" fontId="14" fillId="8" borderId="1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99FF"/>
      <color rgb="FFCCECFF"/>
      <color rgb="FFCCFFCC"/>
      <color rgb="FFFFCCCC"/>
      <color rgb="FFFFFFCC"/>
      <color rgb="FF3366FF"/>
      <color rgb="FF00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455"/>
  <sheetViews>
    <sheetView tabSelected="1" view="pageBreakPreview" topLeftCell="A9" zoomScale="90" zoomScaleNormal="100" zoomScaleSheetLayoutView="90" workbookViewId="0">
      <pane ySplit="3" topLeftCell="A1315" activePane="bottomLeft" state="frozen"/>
      <selection activeCell="A9" sqref="A9"/>
      <selection pane="bottomLeft" activeCell="N188" sqref="N188"/>
    </sheetView>
  </sheetViews>
  <sheetFormatPr defaultColWidth="9.140625" defaultRowHeight="12.75" x14ac:dyDescent="0.2"/>
  <cols>
    <col min="1" max="1" width="32" style="14" customWidth="1"/>
    <col min="2" max="2" width="24.5703125" style="14" customWidth="1"/>
    <col min="3" max="3" width="7.42578125" style="15" customWidth="1"/>
    <col min="4" max="4" width="6.42578125" style="16" customWidth="1"/>
    <col min="5" max="5" width="5.85546875" style="16" customWidth="1"/>
    <col min="6" max="6" width="11.7109375" style="16" bestFit="1" customWidth="1"/>
    <col min="7" max="7" width="6.5703125" style="90" customWidth="1"/>
    <col min="8" max="8" width="14.85546875" style="158" customWidth="1"/>
    <col min="9" max="9" width="16.42578125" style="158" bestFit="1" customWidth="1"/>
    <col min="10" max="10" width="16.5703125" style="158" bestFit="1" customWidth="1"/>
    <col min="11" max="11" width="15.85546875" style="158" bestFit="1" customWidth="1"/>
    <col min="12" max="12" width="16.42578125" style="158" bestFit="1" customWidth="1"/>
    <col min="13" max="13" width="16" style="45" customWidth="1"/>
    <col min="14" max="14" width="15" style="45" customWidth="1"/>
    <col min="15" max="15" width="28.42578125" style="17" customWidth="1"/>
    <col min="16" max="16" width="46.5703125" style="18" customWidth="1"/>
    <col min="17" max="17" width="38.42578125" style="14" hidden="1" customWidth="1"/>
    <col min="18" max="18" width="0.140625" style="14" hidden="1" customWidth="1"/>
    <col min="19" max="19" width="15.28515625" style="14" customWidth="1"/>
    <col min="20" max="20" width="12" style="14" bestFit="1" customWidth="1"/>
    <col min="21" max="21" width="12.85546875" style="14" customWidth="1"/>
    <col min="22" max="22" width="14.5703125" style="14" bestFit="1" customWidth="1"/>
    <col min="23" max="16384" width="9.140625" style="14"/>
  </cols>
  <sheetData>
    <row r="1" spans="1:18" ht="18.75" x14ac:dyDescent="0.2">
      <c r="P1" s="46" t="s">
        <v>424</v>
      </c>
    </row>
    <row r="2" spans="1:18" ht="18.75" x14ac:dyDescent="0.2">
      <c r="P2" s="46" t="s">
        <v>421</v>
      </c>
    </row>
    <row r="3" spans="1:18" ht="18.75" x14ac:dyDescent="0.2">
      <c r="P3" s="46" t="s">
        <v>422</v>
      </c>
    </row>
    <row r="4" spans="1:18" ht="9.75" customHeight="1" x14ac:dyDescent="0.25">
      <c r="P4" s="46"/>
    </row>
    <row r="5" spans="1:18" ht="21" customHeight="1" x14ac:dyDescent="0.3">
      <c r="P5" s="47" t="s">
        <v>423</v>
      </c>
    </row>
    <row r="6" spans="1:18" ht="28.5" customHeight="1" x14ac:dyDescent="0.2">
      <c r="A6" s="6"/>
      <c r="B6" s="6"/>
      <c r="C6" s="7"/>
      <c r="D6" s="8"/>
      <c r="E6" s="8"/>
      <c r="F6" s="8"/>
      <c r="G6" s="91"/>
      <c r="H6" s="159"/>
      <c r="I6" s="159"/>
      <c r="J6" s="159"/>
      <c r="K6" s="159"/>
      <c r="L6" s="159"/>
      <c r="M6" s="43"/>
      <c r="N6" s="43"/>
      <c r="O6" s="9"/>
      <c r="P6" s="10" t="s">
        <v>419</v>
      </c>
    </row>
    <row r="7" spans="1:18" ht="14.45" customHeight="1" x14ac:dyDescent="0.25">
      <c r="A7" s="273" t="s">
        <v>428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</row>
    <row r="8" spans="1:18" ht="10.5" customHeight="1" x14ac:dyDescent="0.3">
      <c r="A8" s="11"/>
      <c r="B8" s="6"/>
      <c r="C8" s="7"/>
      <c r="D8" s="8"/>
      <c r="E8" s="8"/>
      <c r="F8" s="8"/>
      <c r="G8" s="91"/>
      <c r="H8" s="274"/>
      <c r="I8" s="274"/>
      <c r="J8" s="274"/>
      <c r="K8" s="274"/>
      <c r="L8" s="274"/>
      <c r="M8" s="274"/>
      <c r="N8" s="274"/>
      <c r="O8" s="9"/>
      <c r="P8" s="12"/>
    </row>
    <row r="9" spans="1:18" s="18" customFormat="1" ht="46.5" customHeight="1" x14ac:dyDescent="0.25">
      <c r="A9" s="275" t="s">
        <v>115</v>
      </c>
      <c r="B9" s="275" t="s">
        <v>0</v>
      </c>
      <c r="C9" s="275" t="s">
        <v>33</v>
      </c>
      <c r="D9" s="275"/>
      <c r="E9" s="275"/>
      <c r="F9" s="275"/>
      <c r="G9" s="275"/>
      <c r="H9" s="276" t="s">
        <v>425</v>
      </c>
      <c r="I9" s="278" t="s">
        <v>502</v>
      </c>
      <c r="J9" s="278"/>
      <c r="K9" s="278"/>
      <c r="L9" s="278"/>
      <c r="M9" s="221" t="s">
        <v>426</v>
      </c>
      <c r="N9" s="221" t="s">
        <v>427</v>
      </c>
      <c r="O9" s="275" t="s">
        <v>1</v>
      </c>
      <c r="P9" s="275" t="s">
        <v>2</v>
      </c>
      <c r="Q9" s="267" t="s">
        <v>145</v>
      </c>
      <c r="R9" s="268"/>
    </row>
    <row r="10" spans="1:18" s="18" customFormat="1" x14ac:dyDescent="0.25">
      <c r="A10" s="275"/>
      <c r="B10" s="275"/>
      <c r="C10" s="31" t="s">
        <v>3</v>
      </c>
      <c r="D10" s="3" t="s">
        <v>429</v>
      </c>
      <c r="E10" s="3" t="s">
        <v>213</v>
      </c>
      <c r="F10" s="3" t="s">
        <v>4</v>
      </c>
      <c r="G10" s="92" t="s">
        <v>5</v>
      </c>
      <c r="H10" s="277"/>
      <c r="I10" s="160" t="s">
        <v>68</v>
      </c>
      <c r="J10" s="160" t="s">
        <v>69</v>
      </c>
      <c r="K10" s="160" t="s">
        <v>70</v>
      </c>
      <c r="L10" s="160" t="s">
        <v>71</v>
      </c>
      <c r="M10" s="279"/>
      <c r="N10" s="279"/>
      <c r="O10" s="275"/>
      <c r="P10" s="275"/>
      <c r="Q10" s="267"/>
      <c r="R10" s="268"/>
    </row>
    <row r="11" spans="1:18" ht="13.35" customHeight="1" x14ac:dyDescent="0.25">
      <c r="A11" s="31">
        <v>1</v>
      </c>
      <c r="B11" s="121">
        <v>2</v>
      </c>
      <c r="C11" s="1">
        <v>3</v>
      </c>
      <c r="D11" s="2">
        <v>4</v>
      </c>
      <c r="E11" s="2" t="s">
        <v>207</v>
      </c>
      <c r="F11" s="2" t="s">
        <v>208</v>
      </c>
      <c r="G11" s="93">
        <v>7</v>
      </c>
      <c r="H11" s="161">
        <v>8</v>
      </c>
      <c r="I11" s="161">
        <v>9</v>
      </c>
      <c r="J11" s="161">
        <v>10</v>
      </c>
      <c r="K11" s="161">
        <v>11</v>
      </c>
      <c r="L11" s="161">
        <v>12</v>
      </c>
      <c r="M11" s="1">
        <v>13</v>
      </c>
      <c r="N11" s="1">
        <v>14</v>
      </c>
      <c r="O11" s="34">
        <v>15</v>
      </c>
      <c r="P11" s="31">
        <v>16</v>
      </c>
      <c r="Q11" s="19"/>
      <c r="R11" s="19"/>
    </row>
    <row r="12" spans="1:18" x14ac:dyDescent="0.2">
      <c r="A12" s="269" t="s">
        <v>116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19"/>
      <c r="R12" s="19"/>
    </row>
    <row r="13" spans="1:18" ht="25.5" x14ac:dyDescent="0.2">
      <c r="A13" s="228" t="s">
        <v>459</v>
      </c>
      <c r="B13" s="124" t="s">
        <v>377</v>
      </c>
      <c r="C13" s="27"/>
      <c r="D13" s="27"/>
      <c r="E13" s="27"/>
      <c r="F13" s="27"/>
      <c r="G13" s="94"/>
      <c r="H13" s="26" t="s">
        <v>51</v>
      </c>
      <c r="I13" s="26" t="s">
        <v>51</v>
      </c>
      <c r="J13" s="26" t="s">
        <v>51</v>
      </c>
      <c r="K13" s="26" t="s">
        <v>51</v>
      </c>
      <c r="L13" s="26" t="s">
        <v>51</v>
      </c>
      <c r="M13" s="36" t="s">
        <v>51</v>
      </c>
      <c r="N13" s="36" t="s">
        <v>51</v>
      </c>
      <c r="O13" s="221" t="s">
        <v>384</v>
      </c>
      <c r="P13" s="221" t="s">
        <v>378</v>
      </c>
      <c r="Q13" s="19"/>
      <c r="R13" s="19"/>
    </row>
    <row r="14" spans="1:18" ht="25.5" x14ac:dyDescent="0.2">
      <c r="A14" s="229"/>
      <c r="B14" s="124" t="s">
        <v>93</v>
      </c>
      <c r="C14" s="3"/>
      <c r="D14" s="3"/>
      <c r="E14" s="3"/>
      <c r="F14" s="3"/>
      <c r="G14" s="92"/>
      <c r="H14" s="26" t="s">
        <v>51</v>
      </c>
      <c r="I14" s="26" t="s">
        <v>206</v>
      </c>
      <c r="J14" s="26" t="s">
        <v>206</v>
      </c>
      <c r="K14" s="26" t="s">
        <v>206</v>
      </c>
      <c r="L14" s="26" t="s">
        <v>206</v>
      </c>
      <c r="M14" s="36" t="s">
        <v>51</v>
      </c>
      <c r="N14" s="36" t="s">
        <v>51</v>
      </c>
      <c r="O14" s="225"/>
      <c r="P14" s="225"/>
      <c r="Q14" s="19"/>
      <c r="R14" s="19"/>
    </row>
    <row r="15" spans="1:18" x14ac:dyDescent="0.2">
      <c r="A15" s="229"/>
      <c r="B15" s="124" t="s">
        <v>74</v>
      </c>
      <c r="C15" s="3"/>
      <c r="D15" s="3"/>
      <c r="E15" s="3"/>
      <c r="F15" s="3"/>
      <c r="G15" s="92"/>
      <c r="H15" s="5">
        <f>SUM(H16:H31)</f>
        <v>413618.2</v>
      </c>
      <c r="I15" s="5">
        <f t="shared" ref="I15:N15" si="0">SUM(I16:I31)</f>
        <v>0</v>
      </c>
      <c r="J15" s="5">
        <f t="shared" si="0"/>
        <v>70560</v>
      </c>
      <c r="K15" s="5">
        <f t="shared" si="0"/>
        <v>0</v>
      </c>
      <c r="L15" s="5">
        <f t="shared" si="0"/>
        <v>343058.2</v>
      </c>
      <c r="M15" s="5">
        <f t="shared" si="0"/>
        <v>901919.60000000009</v>
      </c>
      <c r="N15" s="5">
        <f t="shared" si="0"/>
        <v>1406615.8</v>
      </c>
      <c r="O15" s="225"/>
      <c r="P15" s="225"/>
      <c r="Q15" s="19"/>
      <c r="R15" s="19"/>
    </row>
    <row r="16" spans="1:18" x14ac:dyDescent="0.2">
      <c r="A16" s="229"/>
      <c r="B16" s="228" t="s">
        <v>7</v>
      </c>
      <c r="C16" s="128">
        <v>124</v>
      </c>
      <c r="D16" s="148" t="s">
        <v>210</v>
      </c>
      <c r="E16" s="148" t="s">
        <v>211</v>
      </c>
      <c r="F16" s="148" t="s">
        <v>458</v>
      </c>
      <c r="G16" s="92">
        <v>414</v>
      </c>
      <c r="H16" s="5">
        <f t="shared" ref="H16:N16" si="1">SUM(H35)</f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4477</v>
      </c>
      <c r="O16" s="225"/>
      <c r="P16" s="225"/>
      <c r="Q16" s="19"/>
      <c r="R16" s="19"/>
    </row>
    <row r="17" spans="1:18" x14ac:dyDescent="0.2">
      <c r="A17" s="229"/>
      <c r="B17" s="229"/>
      <c r="C17" s="128">
        <v>124</v>
      </c>
      <c r="D17" s="148" t="s">
        <v>210</v>
      </c>
      <c r="E17" s="148" t="s">
        <v>211</v>
      </c>
      <c r="F17" s="148" t="s">
        <v>457</v>
      </c>
      <c r="G17" s="92">
        <v>522</v>
      </c>
      <c r="H17" s="5">
        <f>SUM(H36)</f>
        <v>60408.6</v>
      </c>
      <c r="I17" s="5">
        <f t="shared" ref="I17:N17" si="2">SUM(I36)</f>
        <v>0</v>
      </c>
      <c r="J17" s="5">
        <f t="shared" si="2"/>
        <v>0</v>
      </c>
      <c r="K17" s="5">
        <f t="shared" si="2"/>
        <v>0</v>
      </c>
      <c r="L17" s="5">
        <f t="shared" si="2"/>
        <v>60408.6</v>
      </c>
      <c r="M17" s="5">
        <f t="shared" si="2"/>
        <v>79554.100000000006</v>
      </c>
      <c r="N17" s="5">
        <f t="shared" si="2"/>
        <v>79554.100000000006</v>
      </c>
      <c r="O17" s="225"/>
      <c r="P17" s="225"/>
      <c r="Q17" s="19"/>
      <c r="R17" s="19"/>
    </row>
    <row r="18" spans="1:18" x14ac:dyDescent="0.2">
      <c r="A18" s="229"/>
      <c r="B18" s="229"/>
      <c r="C18" s="128">
        <f>C46</f>
        <v>136</v>
      </c>
      <c r="D18" s="128" t="str">
        <f t="shared" ref="D18:N18" si="3">D46</f>
        <v>07</v>
      </c>
      <c r="E18" s="128" t="str">
        <f t="shared" si="3"/>
        <v>09</v>
      </c>
      <c r="F18" s="128" t="str">
        <f t="shared" si="3"/>
        <v>070E151690</v>
      </c>
      <c r="G18" s="128">
        <f t="shared" si="3"/>
        <v>521</v>
      </c>
      <c r="H18" s="5">
        <f t="shared" si="3"/>
        <v>69076.7</v>
      </c>
      <c r="I18" s="5">
        <f t="shared" si="3"/>
        <v>0</v>
      </c>
      <c r="J18" s="5">
        <f t="shared" si="3"/>
        <v>67200</v>
      </c>
      <c r="K18" s="5">
        <f t="shared" si="3"/>
        <v>0</v>
      </c>
      <c r="L18" s="5">
        <f t="shared" si="3"/>
        <v>1876.7</v>
      </c>
      <c r="M18" s="125">
        <f t="shared" si="3"/>
        <v>123380.79999999999</v>
      </c>
      <c r="N18" s="5">
        <f t="shared" si="3"/>
        <v>360260.3</v>
      </c>
      <c r="O18" s="225"/>
      <c r="P18" s="225"/>
      <c r="Q18" s="19"/>
      <c r="R18" s="19"/>
    </row>
    <row r="19" spans="1:18" x14ac:dyDescent="0.2">
      <c r="A19" s="229"/>
      <c r="B19" s="229"/>
      <c r="C19" s="128">
        <f>C47</f>
        <v>136</v>
      </c>
      <c r="D19" s="128" t="str">
        <f t="shared" ref="D19:N19" si="4">D47</f>
        <v>07</v>
      </c>
      <c r="E19" s="128" t="str">
        <f t="shared" si="4"/>
        <v>09</v>
      </c>
      <c r="F19" s="128" t="str">
        <f t="shared" si="4"/>
        <v>070E151690</v>
      </c>
      <c r="G19" s="128">
        <f t="shared" si="4"/>
        <v>612</v>
      </c>
      <c r="H19" s="5">
        <f t="shared" si="4"/>
        <v>0</v>
      </c>
      <c r="I19" s="5">
        <f t="shared" si="4"/>
        <v>0</v>
      </c>
      <c r="J19" s="5">
        <f t="shared" si="4"/>
        <v>0</v>
      </c>
      <c r="K19" s="5">
        <f t="shared" si="4"/>
        <v>0</v>
      </c>
      <c r="L19" s="5">
        <f t="shared" si="4"/>
        <v>0</v>
      </c>
      <c r="M19" s="125">
        <f t="shared" si="4"/>
        <v>1645.1</v>
      </c>
      <c r="N19" s="5">
        <f t="shared" si="4"/>
        <v>0</v>
      </c>
      <c r="O19" s="225"/>
      <c r="P19" s="225"/>
      <c r="Q19" s="19"/>
      <c r="R19" s="19"/>
    </row>
    <row r="20" spans="1:18" x14ac:dyDescent="0.2">
      <c r="A20" s="229"/>
      <c r="B20" s="229"/>
      <c r="C20" s="128">
        <f>C56</f>
        <v>136</v>
      </c>
      <c r="D20" s="128" t="str">
        <f t="shared" ref="D20:N20" si="5">D56</f>
        <v>07</v>
      </c>
      <c r="E20" s="128" t="str">
        <f t="shared" si="5"/>
        <v>09</v>
      </c>
      <c r="F20" s="128" t="str">
        <f t="shared" si="5"/>
        <v>070E151870</v>
      </c>
      <c r="G20" s="128">
        <f t="shared" si="5"/>
        <v>521</v>
      </c>
      <c r="H20" s="5">
        <f t="shared" si="5"/>
        <v>625.20000000000005</v>
      </c>
      <c r="I20" s="5">
        <f t="shared" si="5"/>
        <v>0</v>
      </c>
      <c r="J20" s="5">
        <f t="shared" si="5"/>
        <v>0</v>
      </c>
      <c r="K20" s="5">
        <f t="shared" si="5"/>
        <v>0</v>
      </c>
      <c r="L20" s="5">
        <f>L56</f>
        <v>625.20000000000005</v>
      </c>
      <c r="M20" s="125">
        <f t="shared" si="5"/>
        <v>284.2</v>
      </c>
      <c r="N20" s="5">
        <f t="shared" si="5"/>
        <v>631</v>
      </c>
      <c r="O20" s="225"/>
      <c r="P20" s="225"/>
      <c r="Q20" s="19"/>
      <c r="R20" s="19"/>
    </row>
    <row r="21" spans="1:18" x14ac:dyDescent="0.2">
      <c r="A21" s="229"/>
      <c r="B21" s="229"/>
      <c r="C21" s="128">
        <f>C57</f>
        <v>136</v>
      </c>
      <c r="D21" s="128" t="str">
        <f t="shared" ref="D21:N21" si="6">D57</f>
        <v>07</v>
      </c>
      <c r="E21" s="128" t="str">
        <f t="shared" si="6"/>
        <v>09</v>
      </c>
      <c r="F21" s="128" t="str">
        <f t="shared" si="6"/>
        <v>070E151870</v>
      </c>
      <c r="G21" s="128">
        <f t="shared" si="6"/>
        <v>612</v>
      </c>
      <c r="H21" s="5">
        <f t="shared" si="6"/>
        <v>0</v>
      </c>
      <c r="I21" s="5">
        <f t="shared" si="6"/>
        <v>0</v>
      </c>
      <c r="J21" s="5">
        <f t="shared" si="6"/>
        <v>0</v>
      </c>
      <c r="K21" s="5">
        <f t="shared" si="6"/>
        <v>0</v>
      </c>
      <c r="L21" s="5">
        <f t="shared" si="6"/>
        <v>0</v>
      </c>
      <c r="M21" s="125">
        <f t="shared" si="6"/>
        <v>300</v>
      </c>
      <c r="N21" s="5">
        <f t="shared" si="6"/>
        <v>0</v>
      </c>
      <c r="O21" s="225"/>
      <c r="P21" s="225"/>
      <c r="Q21" s="19"/>
      <c r="R21" s="19"/>
    </row>
    <row r="22" spans="1:18" x14ac:dyDescent="0.2">
      <c r="A22" s="229"/>
      <c r="B22" s="251"/>
      <c r="C22" s="128">
        <v>124</v>
      </c>
      <c r="D22" s="148" t="s">
        <v>210</v>
      </c>
      <c r="E22" s="128" t="s">
        <v>211</v>
      </c>
      <c r="F22" s="148" t="s">
        <v>511</v>
      </c>
      <c r="G22" s="92">
        <v>522</v>
      </c>
      <c r="H22" s="5">
        <f>H37</f>
        <v>0</v>
      </c>
      <c r="I22" s="5">
        <f t="shared" ref="I22:N22" si="7">I37</f>
        <v>0</v>
      </c>
      <c r="J22" s="5">
        <f t="shared" si="7"/>
        <v>0</v>
      </c>
      <c r="K22" s="5">
        <f t="shared" si="7"/>
        <v>0</v>
      </c>
      <c r="L22" s="5">
        <f t="shared" si="7"/>
        <v>0</v>
      </c>
      <c r="M22" s="5">
        <f t="shared" si="7"/>
        <v>300379.2</v>
      </c>
      <c r="N22" s="5">
        <f t="shared" si="7"/>
        <v>281565.5</v>
      </c>
      <c r="O22" s="225"/>
      <c r="P22" s="225"/>
      <c r="Q22" s="19"/>
      <c r="R22" s="19"/>
    </row>
    <row r="23" spans="1:18" x14ac:dyDescent="0.2">
      <c r="A23" s="229"/>
      <c r="B23" s="228" t="s">
        <v>14</v>
      </c>
      <c r="C23" s="128">
        <v>124</v>
      </c>
      <c r="D23" s="128" t="s">
        <v>210</v>
      </c>
      <c r="E23" s="128" t="s">
        <v>211</v>
      </c>
      <c r="F23" s="128" t="s">
        <v>266</v>
      </c>
      <c r="G23" s="92">
        <v>414</v>
      </c>
      <c r="H23" s="5">
        <f t="shared" ref="H23:N23" si="8">SUM(H38)</f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8"/>
        <v>0</v>
      </c>
      <c r="N23" s="5">
        <f t="shared" si="8"/>
        <v>107449</v>
      </c>
      <c r="O23" s="225"/>
      <c r="P23" s="225"/>
      <c r="Q23" s="19"/>
      <c r="R23" s="19"/>
    </row>
    <row r="24" spans="1:18" x14ac:dyDescent="0.2">
      <c r="A24" s="229"/>
      <c r="B24" s="229"/>
      <c r="C24" s="128">
        <f>C39</f>
        <v>124</v>
      </c>
      <c r="D24" s="128" t="str">
        <f t="shared" ref="D24:N24" si="9">D39</f>
        <v>07</v>
      </c>
      <c r="E24" s="128" t="str">
        <f t="shared" si="9"/>
        <v>02</v>
      </c>
      <c r="F24" s="128" t="str">
        <f t="shared" si="9"/>
        <v>070E155200</v>
      </c>
      <c r="G24" s="128">
        <f t="shared" si="9"/>
        <v>522</v>
      </c>
      <c r="H24" s="5">
        <f t="shared" si="9"/>
        <v>214175.7</v>
      </c>
      <c r="I24" s="5">
        <f t="shared" si="9"/>
        <v>0</v>
      </c>
      <c r="J24" s="5">
        <f t="shared" si="9"/>
        <v>0</v>
      </c>
      <c r="K24" s="5">
        <f t="shared" si="9"/>
        <v>0</v>
      </c>
      <c r="L24" s="5">
        <f t="shared" si="9"/>
        <v>214175.7</v>
      </c>
      <c r="M24" s="5">
        <f t="shared" si="9"/>
        <v>282055.2</v>
      </c>
      <c r="N24" s="5">
        <f t="shared" si="9"/>
        <v>282055.09999999998</v>
      </c>
      <c r="O24" s="225"/>
      <c r="P24" s="225"/>
      <c r="Q24" s="19"/>
      <c r="R24" s="19"/>
    </row>
    <row r="25" spans="1:18" x14ac:dyDescent="0.2">
      <c r="A25" s="229"/>
      <c r="B25" s="229"/>
      <c r="C25" s="128">
        <f>C48</f>
        <v>136</v>
      </c>
      <c r="D25" s="128" t="str">
        <f t="shared" ref="D25:N25" si="10">D48</f>
        <v>07</v>
      </c>
      <c r="E25" s="128" t="str">
        <f t="shared" si="10"/>
        <v>09</v>
      </c>
      <c r="F25" s="128" t="str">
        <f t="shared" si="10"/>
        <v>070E151690</v>
      </c>
      <c r="G25" s="128">
        <f t="shared" si="10"/>
        <v>521</v>
      </c>
      <c r="H25" s="5">
        <f t="shared" si="10"/>
        <v>45039.8</v>
      </c>
      <c r="I25" s="5">
        <f t="shared" si="10"/>
        <v>0</v>
      </c>
      <c r="J25" s="5">
        <f t="shared" si="10"/>
        <v>0</v>
      </c>
      <c r="K25" s="5">
        <f t="shared" si="10"/>
        <v>0</v>
      </c>
      <c r="L25" s="5">
        <f t="shared" si="10"/>
        <v>45039.8</v>
      </c>
      <c r="M25" s="125">
        <f t="shared" si="10"/>
        <v>81140.099999999991</v>
      </c>
      <c r="N25" s="5">
        <f t="shared" si="10"/>
        <v>236648.6</v>
      </c>
      <c r="O25" s="225"/>
      <c r="P25" s="225"/>
      <c r="Q25" s="19"/>
      <c r="R25" s="19"/>
    </row>
    <row r="26" spans="1:18" x14ac:dyDescent="0.2">
      <c r="A26" s="229"/>
      <c r="B26" s="229"/>
      <c r="C26" s="128">
        <f>C49</f>
        <v>136</v>
      </c>
      <c r="D26" s="128" t="str">
        <f t="shared" ref="D26:N26" si="11">D49</f>
        <v>07</v>
      </c>
      <c r="E26" s="128" t="str">
        <f t="shared" si="11"/>
        <v>09</v>
      </c>
      <c r="F26" s="128" t="str">
        <f t="shared" si="11"/>
        <v>070E151690</v>
      </c>
      <c r="G26" s="128">
        <f t="shared" si="11"/>
        <v>612</v>
      </c>
      <c r="H26" s="5">
        <f t="shared" si="11"/>
        <v>0</v>
      </c>
      <c r="I26" s="5">
        <f t="shared" si="11"/>
        <v>0</v>
      </c>
      <c r="J26" s="5">
        <f t="shared" si="11"/>
        <v>0</v>
      </c>
      <c r="K26" s="5">
        <f t="shared" si="11"/>
        <v>0</v>
      </c>
      <c r="L26" s="5">
        <f t="shared" si="11"/>
        <v>0</v>
      </c>
      <c r="M26" s="125">
        <f t="shared" si="11"/>
        <v>1082.3000000000002</v>
      </c>
      <c r="N26" s="5">
        <f t="shared" si="11"/>
        <v>0</v>
      </c>
      <c r="O26" s="225"/>
      <c r="P26" s="225"/>
      <c r="Q26" s="19"/>
      <c r="R26" s="19"/>
    </row>
    <row r="27" spans="1:18" x14ac:dyDescent="0.2">
      <c r="A27" s="229"/>
      <c r="B27" s="229"/>
      <c r="C27" s="128">
        <f>C58</f>
        <v>136</v>
      </c>
      <c r="D27" s="128" t="str">
        <f t="shared" ref="D27:N27" si="12">D58</f>
        <v>07</v>
      </c>
      <c r="E27" s="128" t="str">
        <f t="shared" si="12"/>
        <v>09</v>
      </c>
      <c r="F27" s="128" t="str">
        <f t="shared" si="12"/>
        <v>070E151870</v>
      </c>
      <c r="G27" s="128">
        <f t="shared" si="12"/>
        <v>521</v>
      </c>
      <c r="H27" s="5">
        <f>H58</f>
        <v>15004.9</v>
      </c>
      <c r="I27" s="5">
        <f t="shared" ref="I27:L27" si="13">I58</f>
        <v>0</v>
      </c>
      <c r="J27" s="5">
        <f t="shared" si="13"/>
        <v>0</v>
      </c>
      <c r="K27" s="5">
        <f t="shared" si="13"/>
        <v>0</v>
      </c>
      <c r="L27" s="5">
        <f t="shared" si="13"/>
        <v>15004.9</v>
      </c>
      <c r="M27" s="125">
        <f t="shared" si="12"/>
        <v>6020</v>
      </c>
      <c r="N27" s="5">
        <f t="shared" si="12"/>
        <v>15143.2</v>
      </c>
      <c r="O27" s="225"/>
      <c r="P27" s="225"/>
      <c r="Q27" s="19"/>
      <c r="R27" s="19"/>
    </row>
    <row r="28" spans="1:18" x14ac:dyDescent="0.2">
      <c r="A28" s="229"/>
      <c r="B28" s="251"/>
      <c r="C28" s="128">
        <f>C59</f>
        <v>136</v>
      </c>
      <c r="D28" s="128" t="str">
        <f t="shared" ref="D28:N28" si="14">D59</f>
        <v>07</v>
      </c>
      <c r="E28" s="128" t="str">
        <f t="shared" si="14"/>
        <v>09</v>
      </c>
      <c r="F28" s="128" t="str">
        <f t="shared" si="14"/>
        <v>070E151870</v>
      </c>
      <c r="G28" s="128">
        <f t="shared" si="14"/>
        <v>612</v>
      </c>
      <c r="H28" s="5">
        <f t="shared" si="14"/>
        <v>0</v>
      </c>
      <c r="I28" s="5">
        <f t="shared" si="14"/>
        <v>0</v>
      </c>
      <c r="J28" s="5">
        <f t="shared" si="14"/>
        <v>0</v>
      </c>
      <c r="K28" s="5">
        <f t="shared" si="14"/>
        <v>0</v>
      </c>
      <c r="L28" s="5">
        <f t="shared" si="14"/>
        <v>0</v>
      </c>
      <c r="M28" s="125">
        <f t="shared" si="14"/>
        <v>8000</v>
      </c>
      <c r="N28" s="5">
        <f t="shared" si="14"/>
        <v>0</v>
      </c>
      <c r="O28" s="225"/>
      <c r="P28" s="225"/>
      <c r="Q28" s="19"/>
      <c r="R28" s="19"/>
    </row>
    <row r="29" spans="1:18" x14ac:dyDescent="0.2">
      <c r="A29" s="229"/>
      <c r="B29" s="124" t="s">
        <v>9</v>
      </c>
      <c r="C29" s="3" t="s">
        <v>167</v>
      </c>
      <c r="D29" s="3"/>
      <c r="E29" s="3"/>
      <c r="F29" s="3"/>
      <c r="G29" s="92"/>
      <c r="H29" s="5">
        <f>H40+H50+H60</f>
        <v>9287.2999999999993</v>
      </c>
      <c r="I29" s="5">
        <f t="shared" ref="I29:N29" si="15">I40+I50+I60</f>
        <v>0</v>
      </c>
      <c r="J29" s="5">
        <f t="shared" si="15"/>
        <v>3360</v>
      </c>
      <c r="K29" s="5">
        <f t="shared" si="15"/>
        <v>0</v>
      </c>
      <c r="L29" s="5">
        <f t="shared" si="15"/>
        <v>5927.3</v>
      </c>
      <c r="M29" s="5">
        <f t="shared" si="15"/>
        <v>18078.600000000002</v>
      </c>
      <c r="N29" s="5">
        <f t="shared" si="15"/>
        <v>38832</v>
      </c>
      <c r="O29" s="225"/>
      <c r="P29" s="225"/>
      <c r="Q29" s="19"/>
      <c r="R29" s="19"/>
    </row>
    <row r="30" spans="1:18" x14ac:dyDescent="0.2">
      <c r="A30" s="229"/>
      <c r="B30" s="124" t="s">
        <v>10</v>
      </c>
      <c r="C30" s="24" t="s">
        <v>206</v>
      </c>
      <c r="D30" s="24" t="s">
        <v>206</v>
      </c>
      <c r="E30" s="24" t="s">
        <v>206</v>
      </c>
      <c r="F30" s="24" t="s">
        <v>206</v>
      </c>
      <c r="G30" s="24" t="s">
        <v>206</v>
      </c>
      <c r="H30" s="5">
        <f t="shared" ref="H30:N31" si="16">H41+H51+H61</f>
        <v>0</v>
      </c>
      <c r="I30" s="5">
        <f t="shared" si="16"/>
        <v>0</v>
      </c>
      <c r="J30" s="5">
        <f t="shared" si="16"/>
        <v>0</v>
      </c>
      <c r="K30" s="5">
        <f t="shared" si="16"/>
        <v>0</v>
      </c>
      <c r="L30" s="5">
        <f t="shared" si="16"/>
        <v>0</v>
      </c>
      <c r="M30" s="5">
        <f t="shared" si="16"/>
        <v>0</v>
      </c>
      <c r="N30" s="5">
        <f t="shared" si="16"/>
        <v>0</v>
      </c>
      <c r="O30" s="225"/>
      <c r="P30" s="225"/>
      <c r="Q30" s="19"/>
      <c r="R30" s="19"/>
    </row>
    <row r="31" spans="1:18" x14ac:dyDescent="0.2">
      <c r="A31" s="230"/>
      <c r="B31" s="174" t="s">
        <v>535</v>
      </c>
      <c r="C31" s="24" t="s">
        <v>206</v>
      </c>
      <c r="D31" s="24" t="s">
        <v>206</v>
      </c>
      <c r="E31" s="24" t="s">
        <v>206</v>
      </c>
      <c r="F31" s="24" t="s">
        <v>206</v>
      </c>
      <c r="G31" s="24" t="s">
        <v>206</v>
      </c>
      <c r="H31" s="5">
        <f t="shared" si="16"/>
        <v>0</v>
      </c>
      <c r="I31" s="5">
        <f t="shared" si="16"/>
        <v>0</v>
      </c>
      <c r="J31" s="5">
        <f t="shared" si="16"/>
        <v>0</v>
      </c>
      <c r="K31" s="5">
        <f t="shared" si="16"/>
        <v>0</v>
      </c>
      <c r="L31" s="5">
        <f t="shared" si="16"/>
        <v>0</v>
      </c>
      <c r="M31" s="5">
        <f t="shared" si="16"/>
        <v>0</v>
      </c>
      <c r="N31" s="5">
        <f t="shared" si="16"/>
        <v>0</v>
      </c>
      <c r="O31" s="220"/>
      <c r="P31" s="220"/>
      <c r="Q31" s="19"/>
      <c r="R31" s="19"/>
    </row>
    <row r="32" spans="1:18" ht="25.5" x14ac:dyDescent="0.2">
      <c r="A32" s="228" t="s">
        <v>461</v>
      </c>
      <c r="B32" s="166" t="s">
        <v>356</v>
      </c>
      <c r="C32" s="3"/>
      <c r="D32" s="3"/>
      <c r="E32" s="3"/>
      <c r="F32" s="3"/>
      <c r="G32" s="92"/>
      <c r="H32" s="89">
        <v>2</v>
      </c>
      <c r="I32" s="89">
        <v>0</v>
      </c>
      <c r="J32" s="89">
        <v>0</v>
      </c>
      <c r="K32" s="89">
        <v>0</v>
      </c>
      <c r="L32" s="89">
        <v>2</v>
      </c>
      <c r="M32" s="89">
        <v>0</v>
      </c>
      <c r="N32" s="89">
        <v>1</v>
      </c>
      <c r="O32" s="221" t="s">
        <v>287</v>
      </c>
      <c r="P32" s="221" t="s">
        <v>541</v>
      </c>
      <c r="Q32" s="19"/>
      <c r="R32" s="19"/>
    </row>
    <row r="33" spans="1:18" ht="25.5" x14ac:dyDescent="0.2">
      <c r="A33" s="229"/>
      <c r="B33" s="166" t="s">
        <v>93</v>
      </c>
      <c r="C33" s="3"/>
      <c r="D33" s="3"/>
      <c r="E33" s="3"/>
      <c r="F33" s="3"/>
      <c r="G33" s="92"/>
      <c r="H33" s="5">
        <f>H34/H32</f>
        <v>138692.15</v>
      </c>
      <c r="I33" s="5" t="s">
        <v>206</v>
      </c>
      <c r="J33" s="5" t="s">
        <v>206</v>
      </c>
      <c r="K33" s="5" t="s">
        <v>206</v>
      </c>
      <c r="L33" s="5" t="s">
        <v>206</v>
      </c>
      <c r="M33" s="5" t="s">
        <v>51</v>
      </c>
      <c r="N33" s="5">
        <f t="shared" ref="N33" si="17">N34/N32</f>
        <v>763298.6</v>
      </c>
      <c r="O33" s="225"/>
      <c r="P33" s="225"/>
      <c r="Q33" s="19"/>
      <c r="R33" s="19"/>
    </row>
    <row r="34" spans="1:18" x14ac:dyDescent="0.2">
      <c r="A34" s="229"/>
      <c r="B34" s="166" t="s">
        <v>74</v>
      </c>
      <c r="C34" s="3"/>
      <c r="D34" s="3"/>
      <c r="E34" s="3"/>
      <c r="F34" s="3"/>
      <c r="G34" s="92"/>
      <c r="H34" s="5">
        <f>SUM(H35:H42)</f>
        <v>277384.3</v>
      </c>
      <c r="I34" s="5">
        <f t="shared" ref="I34:N34" si="18">SUM(I35:I42)</f>
        <v>0</v>
      </c>
      <c r="J34" s="5">
        <f t="shared" si="18"/>
        <v>0</v>
      </c>
      <c r="K34" s="5">
        <f t="shared" si="18"/>
        <v>0</v>
      </c>
      <c r="L34" s="5">
        <f t="shared" si="18"/>
        <v>277384.3</v>
      </c>
      <c r="M34" s="5">
        <f t="shared" si="18"/>
        <v>669525.9</v>
      </c>
      <c r="N34" s="5">
        <f t="shared" si="18"/>
        <v>763298.6</v>
      </c>
      <c r="O34" s="225"/>
      <c r="P34" s="225"/>
      <c r="Q34" s="19"/>
      <c r="R34" s="19"/>
    </row>
    <row r="35" spans="1:18" x14ac:dyDescent="0.2">
      <c r="A35" s="229"/>
      <c r="B35" s="228" t="s">
        <v>7</v>
      </c>
      <c r="C35" s="128">
        <v>124</v>
      </c>
      <c r="D35" s="148" t="s">
        <v>210</v>
      </c>
      <c r="E35" s="148" t="s">
        <v>211</v>
      </c>
      <c r="F35" s="148" t="s">
        <v>458</v>
      </c>
      <c r="G35" s="92">
        <v>414</v>
      </c>
      <c r="H35" s="5">
        <f>I35+J35+K35+L35</f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150">
        <v>4477</v>
      </c>
      <c r="O35" s="225"/>
      <c r="P35" s="225"/>
      <c r="Q35" s="19"/>
      <c r="R35" s="19"/>
    </row>
    <row r="36" spans="1:18" x14ac:dyDescent="0.2">
      <c r="A36" s="229"/>
      <c r="B36" s="229"/>
      <c r="C36" s="128">
        <v>124</v>
      </c>
      <c r="D36" s="148" t="s">
        <v>210</v>
      </c>
      <c r="E36" s="148" t="s">
        <v>211</v>
      </c>
      <c r="F36" s="148" t="s">
        <v>457</v>
      </c>
      <c r="G36" s="92">
        <v>522</v>
      </c>
      <c r="H36" s="5">
        <f t="shared" ref="H36:H41" si="19">I36+J36+K36+L36</f>
        <v>60408.6</v>
      </c>
      <c r="I36" s="5">
        <v>0</v>
      </c>
      <c r="J36" s="5">
        <v>0</v>
      </c>
      <c r="K36" s="5">
        <v>0</v>
      </c>
      <c r="L36" s="5">
        <v>60408.6</v>
      </c>
      <c r="M36" s="5">
        <v>79554.100000000006</v>
      </c>
      <c r="N36" s="150">
        <v>79554.100000000006</v>
      </c>
      <c r="O36" s="225"/>
      <c r="P36" s="225"/>
      <c r="Q36" s="19"/>
      <c r="R36" s="19"/>
    </row>
    <row r="37" spans="1:18" x14ac:dyDescent="0.2">
      <c r="A37" s="229"/>
      <c r="B37" s="251"/>
      <c r="C37" s="128">
        <v>124</v>
      </c>
      <c r="D37" s="148" t="s">
        <v>210</v>
      </c>
      <c r="E37" s="3" t="s">
        <v>211</v>
      </c>
      <c r="F37" s="148" t="s">
        <v>511</v>
      </c>
      <c r="G37" s="92">
        <v>522</v>
      </c>
      <c r="H37" s="5">
        <f t="shared" si="19"/>
        <v>0</v>
      </c>
      <c r="I37" s="5">
        <v>0</v>
      </c>
      <c r="J37" s="5">
        <v>0</v>
      </c>
      <c r="K37" s="5">
        <v>0</v>
      </c>
      <c r="L37" s="5">
        <v>0</v>
      </c>
      <c r="M37" s="5">
        <v>300379.2</v>
      </c>
      <c r="N37" s="150">
        <v>281565.5</v>
      </c>
      <c r="O37" s="225"/>
      <c r="P37" s="225"/>
      <c r="Q37" s="19"/>
      <c r="R37" s="19"/>
    </row>
    <row r="38" spans="1:18" x14ac:dyDescent="0.2">
      <c r="A38" s="229"/>
      <c r="B38" s="228" t="s">
        <v>14</v>
      </c>
      <c r="C38" s="128">
        <v>124</v>
      </c>
      <c r="D38" s="148" t="s">
        <v>210</v>
      </c>
      <c r="E38" s="148" t="s">
        <v>211</v>
      </c>
      <c r="F38" s="148" t="s">
        <v>458</v>
      </c>
      <c r="G38" s="92">
        <v>414</v>
      </c>
      <c r="H38" s="5">
        <f t="shared" si="19"/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150">
        <v>107449</v>
      </c>
      <c r="O38" s="225"/>
      <c r="P38" s="225"/>
      <c r="Q38" s="19"/>
      <c r="R38" s="19"/>
    </row>
    <row r="39" spans="1:18" x14ac:dyDescent="0.2">
      <c r="A39" s="229"/>
      <c r="B39" s="229"/>
      <c r="C39" s="128">
        <v>124</v>
      </c>
      <c r="D39" s="128" t="s">
        <v>210</v>
      </c>
      <c r="E39" s="128" t="s">
        <v>211</v>
      </c>
      <c r="F39" s="128" t="s">
        <v>457</v>
      </c>
      <c r="G39" s="92">
        <v>522</v>
      </c>
      <c r="H39" s="5">
        <f t="shared" si="19"/>
        <v>214175.7</v>
      </c>
      <c r="I39" s="5">
        <v>0</v>
      </c>
      <c r="J39" s="5">
        <v>0</v>
      </c>
      <c r="K39" s="5">
        <v>0</v>
      </c>
      <c r="L39" s="5">
        <v>214175.7</v>
      </c>
      <c r="M39" s="5">
        <v>282055.2</v>
      </c>
      <c r="N39" s="150">
        <v>282055.09999999998</v>
      </c>
      <c r="O39" s="225"/>
      <c r="P39" s="225"/>
      <c r="Q39" s="19"/>
      <c r="R39" s="19"/>
    </row>
    <row r="40" spans="1:18" x14ac:dyDescent="0.2">
      <c r="A40" s="229"/>
      <c r="B40" s="166" t="s">
        <v>9</v>
      </c>
      <c r="C40" s="24" t="s">
        <v>206</v>
      </c>
      <c r="D40" s="24" t="s">
        <v>206</v>
      </c>
      <c r="E40" s="24" t="s">
        <v>206</v>
      </c>
      <c r="F40" s="24" t="s">
        <v>206</v>
      </c>
      <c r="G40" s="24" t="s">
        <v>206</v>
      </c>
      <c r="H40" s="5">
        <f t="shared" si="19"/>
        <v>2800</v>
      </c>
      <c r="I40" s="5">
        <v>0</v>
      </c>
      <c r="J40" s="5">
        <v>0</v>
      </c>
      <c r="K40" s="5">
        <v>0</v>
      </c>
      <c r="L40" s="5">
        <v>2800</v>
      </c>
      <c r="M40" s="5">
        <v>7537.4</v>
      </c>
      <c r="N40" s="5">
        <v>8197.9</v>
      </c>
      <c r="O40" s="225"/>
      <c r="P40" s="225"/>
      <c r="Q40" s="19"/>
      <c r="R40" s="19"/>
    </row>
    <row r="41" spans="1:18" x14ac:dyDescent="0.2">
      <c r="A41" s="229"/>
      <c r="B41" s="166" t="s">
        <v>10</v>
      </c>
      <c r="C41" s="24" t="s">
        <v>206</v>
      </c>
      <c r="D41" s="24" t="s">
        <v>206</v>
      </c>
      <c r="E41" s="24" t="s">
        <v>206</v>
      </c>
      <c r="F41" s="24" t="s">
        <v>206</v>
      </c>
      <c r="G41" s="24" t="s">
        <v>206</v>
      </c>
      <c r="H41" s="5">
        <f t="shared" si="19"/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225"/>
      <c r="P41" s="225"/>
      <c r="Q41" s="19"/>
      <c r="R41" s="19"/>
    </row>
    <row r="42" spans="1:18" x14ac:dyDescent="0.2">
      <c r="A42" s="230"/>
      <c r="B42" s="174" t="s">
        <v>535</v>
      </c>
      <c r="C42" s="24" t="s">
        <v>206</v>
      </c>
      <c r="D42" s="24" t="s">
        <v>206</v>
      </c>
      <c r="E42" s="24" t="s">
        <v>206</v>
      </c>
      <c r="F42" s="24" t="s">
        <v>206</v>
      </c>
      <c r="G42" s="24" t="s">
        <v>206</v>
      </c>
      <c r="H42" s="5">
        <f t="shared" ref="H42" si="20">I42+J42+K42+L42</f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220"/>
      <c r="P42" s="217"/>
      <c r="Q42" s="19"/>
      <c r="R42" s="19"/>
    </row>
    <row r="43" spans="1:18" x14ac:dyDescent="0.2">
      <c r="A43" s="231" t="s">
        <v>462</v>
      </c>
      <c r="B43" s="124" t="s">
        <v>367</v>
      </c>
      <c r="C43" s="27"/>
      <c r="D43" s="27"/>
      <c r="E43" s="27"/>
      <c r="F43" s="27"/>
      <c r="G43" s="94"/>
      <c r="H43" s="36">
        <v>42</v>
      </c>
      <c r="I43" s="26" t="s">
        <v>51</v>
      </c>
      <c r="J43" s="26" t="s">
        <v>51</v>
      </c>
      <c r="K43" s="26" t="s">
        <v>51</v>
      </c>
      <c r="L43" s="26" t="s">
        <v>51</v>
      </c>
      <c r="M43" s="36">
        <v>76</v>
      </c>
      <c r="N43" s="36">
        <v>219</v>
      </c>
      <c r="O43" s="218" t="s">
        <v>362</v>
      </c>
      <c r="P43" s="221" t="s">
        <v>546</v>
      </c>
      <c r="Q43" s="19"/>
      <c r="R43" s="19"/>
    </row>
    <row r="44" spans="1:18" ht="25.5" x14ac:dyDescent="0.2">
      <c r="A44" s="232"/>
      <c r="B44" s="124" t="s">
        <v>93</v>
      </c>
      <c r="C44" s="27"/>
      <c r="D44" s="27"/>
      <c r="E44" s="27"/>
      <c r="F44" s="27"/>
      <c r="G44" s="94"/>
      <c r="H44" s="26">
        <f>H45/H43</f>
        <v>2852.9119047619047</v>
      </c>
      <c r="I44" s="26" t="s">
        <v>206</v>
      </c>
      <c r="J44" s="26" t="s">
        <v>206</v>
      </c>
      <c r="K44" s="26" t="s">
        <v>206</v>
      </c>
      <c r="L44" s="26" t="s">
        <v>206</v>
      </c>
      <c r="M44" s="26">
        <f t="shared" ref="M44:N44" si="21">M45/M43</f>
        <v>2861.503947368421</v>
      </c>
      <c r="N44" s="26">
        <f t="shared" si="21"/>
        <v>2861.891780821918</v>
      </c>
      <c r="O44" s="219"/>
      <c r="P44" s="225"/>
      <c r="Q44" s="19"/>
      <c r="R44" s="19"/>
    </row>
    <row r="45" spans="1:18" x14ac:dyDescent="0.2">
      <c r="A45" s="232"/>
      <c r="B45" s="124" t="s">
        <v>74</v>
      </c>
      <c r="C45" s="27"/>
      <c r="D45" s="27"/>
      <c r="E45" s="27"/>
      <c r="F45" s="27"/>
      <c r="G45" s="94"/>
      <c r="H45" s="26">
        <f>SUM(H46:H51)</f>
        <v>119822.3</v>
      </c>
      <c r="I45" s="26">
        <f t="shared" ref="I45:N45" si="22">SUM(I46:I51)</f>
        <v>0</v>
      </c>
      <c r="J45" s="26">
        <f t="shared" si="22"/>
        <v>70560</v>
      </c>
      <c r="K45" s="26">
        <f t="shared" si="22"/>
        <v>0</v>
      </c>
      <c r="L45" s="26">
        <f t="shared" si="22"/>
        <v>49262.3</v>
      </c>
      <c r="M45" s="26">
        <f>SUM(M46:M51)</f>
        <v>217474.3</v>
      </c>
      <c r="N45" s="26">
        <f t="shared" si="22"/>
        <v>626754.30000000005</v>
      </c>
      <c r="O45" s="219"/>
      <c r="P45" s="225"/>
      <c r="Q45" s="19"/>
      <c r="R45" s="19"/>
    </row>
    <row r="46" spans="1:18" x14ac:dyDescent="0.2">
      <c r="A46" s="232"/>
      <c r="B46" s="228" t="s">
        <v>7</v>
      </c>
      <c r="C46" s="128">
        <v>136</v>
      </c>
      <c r="D46" s="148" t="s">
        <v>210</v>
      </c>
      <c r="E46" s="3" t="s">
        <v>212</v>
      </c>
      <c r="F46" s="148" t="s">
        <v>455</v>
      </c>
      <c r="G46" s="92">
        <v>521</v>
      </c>
      <c r="H46" s="5">
        <f t="shared" ref="H46:H51" si="23">SUM(I46:L46)</f>
        <v>69076.7</v>
      </c>
      <c r="I46" s="5">
        <v>0</v>
      </c>
      <c r="J46" s="5">
        <v>67200</v>
      </c>
      <c r="K46" s="5">
        <v>0</v>
      </c>
      <c r="L46" s="5">
        <v>1876.7</v>
      </c>
      <c r="M46" s="5">
        <f>125025.9-M47</f>
        <v>123380.79999999999</v>
      </c>
      <c r="N46" s="5">
        <v>360260.3</v>
      </c>
      <c r="O46" s="219"/>
      <c r="P46" s="225"/>
      <c r="Q46" s="19"/>
      <c r="R46" s="19"/>
    </row>
    <row r="47" spans="1:18" x14ac:dyDescent="0.2">
      <c r="A47" s="232"/>
      <c r="B47" s="251"/>
      <c r="C47" s="128">
        <v>136</v>
      </c>
      <c r="D47" s="128" t="s">
        <v>210</v>
      </c>
      <c r="E47" s="3" t="s">
        <v>212</v>
      </c>
      <c r="F47" s="148" t="s">
        <v>455</v>
      </c>
      <c r="G47" s="92">
        <v>612</v>
      </c>
      <c r="H47" s="5">
        <f t="shared" si="23"/>
        <v>0</v>
      </c>
      <c r="I47" s="5">
        <v>0</v>
      </c>
      <c r="J47" s="5">
        <v>0</v>
      </c>
      <c r="K47" s="5">
        <v>0</v>
      </c>
      <c r="L47" s="5">
        <v>0</v>
      </c>
      <c r="M47" s="5">
        <v>1645.1</v>
      </c>
      <c r="N47" s="5">
        <v>0</v>
      </c>
      <c r="O47" s="219"/>
      <c r="P47" s="225"/>
      <c r="Q47" s="19"/>
      <c r="R47" s="19"/>
    </row>
    <row r="48" spans="1:18" x14ac:dyDescent="0.2">
      <c r="A48" s="232"/>
      <c r="B48" s="228" t="s">
        <v>14</v>
      </c>
      <c r="C48" s="128">
        <v>136</v>
      </c>
      <c r="D48" s="128" t="s">
        <v>210</v>
      </c>
      <c r="E48" s="3" t="s">
        <v>212</v>
      </c>
      <c r="F48" s="148" t="s">
        <v>455</v>
      </c>
      <c r="G48" s="92">
        <v>521</v>
      </c>
      <c r="H48" s="5">
        <f t="shared" si="23"/>
        <v>45039.8</v>
      </c>
      <c r="I48" s="5">
        <v>0</v>
      </c>
      <c r="J48" s="5">
        <v>0</v>
      </c>
      <c r="K48" s="5">
        <v>0</v>
      </c>
      <c r="L48" s="5">
        <v>45039.8</v>
      </c>
      <c r="M48" s="5">
        <f>82222.4-M49</f>
        <v>81140.099999999991</v>
      </c>
      <c r="N48" s="150">
        <v>236648.6</v>
      </c>
      <c r="O48" s="219"/>
      <c r="P48" s="225"/>
      <c r="Q48" s="19"/>
      <c r="R48" s="19"/>
    </row>
    <row r="49" spans="1:24" x14ac:dyDescent="0.2">
      <c r="A49" s="232"/>
      <c r="B49" s="251"/>
      <c r="C49" s="128">
        <v>136</v>
      </c>
      <c r="D49" s="128" t="s">
        <v>210</v>
      </c>
      <c r="E49" s="3" t="s">
        <v>212</v>
      </c>
      <c r="F49" s="148" t="s">
        <v>455</v>
      </c>
      <c r="G49" s="92">
        <v>612</v>
      </c>
      <c r="H49" s="5">
        <f t="shared" si="23"/>
        <v>0</v>
      </c>
      <c r="I49" s="5">
        <v>0</v>
      </c>
      <c r="J49" s="5">
        <v>0</v>
      </c>
      <c r="K49" s="5">
        <v>0</v>
      </c>
      <c r="L49" s="5">
        <v>0</v>
      </c>
      <c r="M49" s="5">
        <v>1082.3000000000002</v>
      </c>
      <c r="N49" s="150">
        <v>0</v>
      </c>
      <c r="O49" s="219"/>
      <c r="P49" s="225"/>
      <c r="Q49" s="19"/>
      <c r="R49" s="19"/>
    </row>
    <row r="50" spans="1:24" x14ac:dyDescent="0.2">
      <c r="A50" s="232"/>
      <c r="B50" s="124" t="s">
        <v>9</v>
      </c>
      <c r="C50" s="3" t="s">
        <v>41</v>
      </c>
      <c r="D50" s="3"/>
      <c r="E50" s="3"/>
      <c r="F50" s="3"/>
      <c r="G50" s="92"/>
      <c r="H50" s="5">
        <f t="shared" si="23"/>
        <v>5705.8</v>
      </c>
      <c r="I50" s="5">
        <v>0</v>
      </c>
      <c r="J50" s="5">
        <f t="shared" ref="J50:K50" si="24">ROUND((J46+J48)*0.05,1)</f>
        <v>3360</v>
      </c>
      <c r="K50" s="5">
        <f t="shared" si="24"/>
        <v>0</v>
      </c>
      <c r="L50" s="5">
        <f>ROUND((L46+L48)*0.05,1)</f>
        <v>2345.8000000000002</v>
      </c>
      <c r="M50" s="5">
        <f t="shared" ref="M50:N50" si="25">ROUND((M46+M48)*0.05,1)</f>
        <v>10226</v>
      </c>
      <c r="N50" s="5">
        <f t="shared" si="25"/>
        <v>29845.4</v>
      </c>
      <c r="O50" s="219"/>
      <c r="P50" s="225"/>
      <c r="Q50" s="19"/>
      <c r="R50" s="19"/>
    </row>
    <row r="51" spans="1:24" ht="25.5" customHeight="1" x14ac:dyDescent="0.2">
      <c r="A51" s="232"/>
      <c r="B51" s="124" t="s">
        <v>10</v>
      </c>
      <c r="C51" s="24" t="s">
        <v>206</v>
      </c>
      <c r="D51" s="24" t="s">
        <v>206</v>
      </c>
      <c r="E51" s="24" t="s">
        <v>206</v>
      </c>
      <c r="F51" s="24" t="s">
        <v>206</v>
      </c>
      <c r="G51" s="24" t="s">
        <v>206</v>
      </c>
      <c r="H51" s="26">
        <f t="shared" si="23"/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219"/>
      <c r="P51" s="225"/>
      <c r="Q51" s="19"/>
      <c r="R51" s="19"/>
    </row>
    <row r="52" spans="1:24" ht="25.5" customHeight="1" x14ac:dyDescent="0.2">
      <c r="A52" s="230"/>
      <c r="B52" s="174" t="s">
        <v>535</v>
      </c>
      <c r="C52" s="24" t="s">
        <v>206</v>
      </c>
      <c r="D52" s="24" t="s">
        <v>206</v>
      </c>
      <c r="E52" s="24" t="s">
        <v>206</v>
      </c>
      <c r="F52" s="24" t="s">
        <v>206</v>
      </c>
      <c r="G52" s="24" t="s">
        <v>206</v>
      </c>
      <c r="H52" s="26">
        <f t="shared" ref="H52" si="26">SUM(I52:L52)</f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220"/>
      <c r="P52" s="217"/>
      <c r="Q52" s="19"/>
      <c r="R52" s="19"/>
    </row>
    <row r="53" spans="1:24" ht="25.5" x14ac:dyDescent="0.2">
      <c r="A53" s="231" t="s">
        <v>463</v>
      </c>
      <c r="B53" s="124" t="s">
        <v>366</v>
      </c>
      <c r="C53" s="27"/>
      <c r="D53" s="27"/>
      <c r="E53" s="27"/>
      <c r="F53" s="27"/>
      <c r="G53" s="94"/>
      <c r="H53" s="36">
        <v>2</v>
      </c>
      <c r="I53" s="26" t="s">
        <v>51</v>
      </c>
      <c r="J53" s="26" t="s">
        <v>51</v>
      </c>
      <c r="K53" s="26" t="s">
        <v>51</v>
      </c>
      <c r="L53" s="26" t="s">
        <v>51</v>
      </c>
      <c r="M53" s="36">
        <v>2</v>
      </c>
      <c r="N53" s="36">
        <v>2</v>
      </c>
      <c r="O53" s="218" t="s">
        <v>363</v>
      </c>
      <c r="P53" s="221" t="s">
        <v>547</v>
      </c>
      <c r="Q53" s="19"/>
      <c r="R53" s="19"/>
    </row>
    <row r="54" spans="1:24" ht="25.5" x14ac:dyDescent="0.2">
      <c r="A54" s="232"/>
      <c r="B54" s="124" t="s">
        <v>93</v>
      </c>
      <c r="C54" s="27"/>
      <c r="D54" s="27"/>
      <c r="E54" s="27"/>
      <c r="F54" s="27"/>
      <c r="G54" s="94"/>
      <c r="H54" s="26">
        <f>H55/H53</f>
        <v>8205.7999999999993</v>
      </c>
      <c r="I54" s="26" t="s">
        <v>206</v>
      </c>
      <c r="J54" s="26" t="s">
        <v>206</v>
      </c>
      <c r="K54" s="26" t="s">
        <v>206</v>
      </c>
      <c r="L54" s="26" t="s">
        <v>206</v>
      </c>
      <c r="M54" s="26">
        <f t="shared" ref="M54:N54" si="27">M55/M53</f>
        <v>7459.7000000000007</v>
      </c>
      <c r="N54" s="26">
        <f t="shared" si="27"/>
        <v>8281.4500000000007</v>
      </c>
      <c r="O54" s="219"/>
      <c r="P54" s="225"/>
      <c r="Q54" s="19"/>
      <c r="R54" s="19"/>
    </row>
    <row r="55" spans="1:24" x14ac:dyDescent="0.2">
      <c r="A55" s="232"/>
      <c r="B55" s="124" t="s">
        <v>74</v>
      </c>
      <c r="C55" s="27"/>
      <c r="D55" s="27"/>
      <c r="E55" s="27"/>
      <c r="F55" s="27"/>
      <c r="G55" s="94"/>
      <c r="H55" s="26">
        <f>SUM(H56:H61)</f>
        <v>16411.599999999999</v>
      </c>
      <c r="I55" s="26">
        <f t="shared" ref="I55:N55" si="28">SUM(I56:I61)</f>
        <v>0</v>
      </c>
      <c r="J55" s="26">
        <f t="shared" si="28"/>
        <v>0</v>
      </c>
      <c r="K55" s="26">
        <f t="shared" si="28"/>
        <v>0</v>
      </c>
      <c r="L55" s="26">
        <f t="shared" si="28"/>
        <v>16411.599999999999</v>
      </c>
      <c r="M55" s="26">
        <f t="shared" si="28"/>
        <v>14919.400000000001</v>
      </c>
      <c r="N55" s="26">
        <f t="shared" si="28"/>
        <v>16562.900000000001</v>
      </c>
      <c r="O55" s="219"/>
      <c r="P55" s="225"/>
      <c r="Q55" s="19"/>
      <c r="R55" s="19"/>
    </row>
    <row r="56" spans="1:24" x14ac:dyDescent="0.2">
      <c r="A56" s="232"/>
      <c r="B56" s="228" t="s">
        <v>7</v>
      </c>
      <c r="C56" s="128">
        <v>136</v>
      </c>
      <c r="D56" s="148" t="s">
        <v>210</v>
      </c>
      <c r="E56" s="3" t="s">
        <v>212</v>
      </c>
      <c r="F56" s="148" t="s">
        <v>456</v>
      </c>
      <c r="G56" s="92">
        <v>521</v>
      </c>
      <c r="H56" s="5">
        <f>SUM(I56:L56)</f>
        <v>625.20000000000005</v>
      </c>
      <c r="I56" s="5">
        <v>0</v>
      </c>
      <c r="J56" s="5">
        <v>0</v>
      </c>
      <c r="K56" s="5">
        <v>0</v>
      </c>
      <c r="L56" s="5">
        <v>625.20000000000005</v>
      </c>
      <c r="M56" s="5">
        <v>284.2</v>
      </c>
      <c r="N56" s="149">
        <v>631</v>
      </c>
      <c r="O56" s="219"/>
      <c r="P56" s="225"/>
      <c r="Q56" s="19"/>
      <c r="R56" s="19"/>
    </row>
    <row r="57" spans="1:24" s="119" customFormat="1" x14ac:dyDescent="0.2">
      <c r="A57" s="232"/>
      <c r="B57" s="251"/>
      <c r="C57" s="128">
        <v>136</v>
      </c>
      <c r="D57" s="148" t="s">
        <v>210</v>
      </c>
      <c r="E57" s="3" t="s">
        <v>212</v>
      </c>
      <c r="F57" s="148" t="s">
        <v>456</v>
      </c>
      <c r="G57" s="92">
        <v>612</v>
      </c>
      <c r="H57" s="5">
        <f t="shared" ref="H57:H61" si="29">SUM(I57:L57)</f>
        <v>0</v>
      </c>
      <c r="I57" s="5">
        <v>0</v>
      </c>
      <c r="J57" s="5">
        <v>0</v>
      </c>
      <c r="K57" s="5">
        <v>0</v>
      </c>
      <c r="L57" s="5">
        <v>0</v>
      </c>
      <c r="M57" s="5">
        <v>300</v>
      </c>
      <c r="N57" s="149">
        <v>0</v>
      </c>
      <c r="O57" s="219"/>
      <c r="P57" s="225"/>
      <c r="Q57" s="120"/>
      <c r="R57" s="120"/>
    </row>
    <row r="58" spans="1:24" x14ac:dyDescent="0.2">
      <c r="A58" s="232"/>
      <c r="B58" s="228" t="s">
        <v>14</v>
      </c>
      <c r="C58" s="128">
        <v>136</v>
      </c>
      <c r="D58" s="128" t="s">
        <v>210</v>
      </c>
      <c r="E58" s="3" t="s">
        <v>212</v>
      </c>
      <c r="F58" s="148" t="s">
        <v>456</v>
      </c>
      <c r="G58" s="92">
        <v>521</v>
      </c>
      <c r="H58" s="5">
        <f t="shared" si="29"/>
        <v>15004.9</v>
      </c>
      <c r="I58" s="5">
        <v>0</v>
      </c>
      <c r="J58" s="5">
        <v>0</v>
      </c>
      <c r="K58" s="5">
        <v>0</v>
      </c>
      <c r="L58" s="5">
        <v>15004.9</v>
      </c>
      <c r="M58" s="5">
        <f>14020-M59</f>
        <v>6020</v>
      </c>
      <c r="N58" s="5">
        <v>15143.2</v>
      </c>
      <c r="O58" s="219"/>
      <c r="P58" s="225"/>
      <c r="Q58" s="19"/>
      <c r="R58" s="19"/>
    </row>
    <row r="59" spans="1:24" s="119" customFormat="1" x14ac:dyDescent="0.2">
      <c r="A59" s="232"/>
      <c r="B59" s="251"/>
      <c r="C59" s="128">
        <v>136</v>
      </c>
      <c r="D59" s="148" t="s">
        <v>210</v>
      </c>
      <c r="E59" s="3" t="s">
        <v>212</v>
      </c>
      <c r="F59" s="148" t="s">
        <v>456</v>
      </c>
      <c r="G59" s="92">
        <v>612</v>
      </c>
      <c r="H59" s="5">
        <f t="shared" si="29"/>
        <v>0</v>
      </c>
      <c r="I59" s="5">
        <v>0</v>
      </c>
      <c r="J59" s="5">
        <v>0</v>
      </c>
      <c r="K59" s="5">
        <v>0</v>
      </c>
      <c r="L59" s="5">
        <v>0</v>
      </c>
      <c r="M59" s="5">
        <v>8000</v>
      </c>
      <c r="N59" s="149">
        <v>0</v>
      </c>
      <c r="O59" s="219"/>
      <c r="P59" s="225"/>
      <c r="Q59" s="120"/>
      <c r="R59" s="120"/>
    </row>
    <row r="60" spans="1:24" x14ac:dyDescent="0.2">
      <c r="A60" s="232"/>
      <c r="B60" s="124" t="s">
        <v>9</v>
      </c>
      <c r="C60" s="3" t="s">
        <v>41</v>
      </c>
      <c r="D60" s="1"/>
      <c r="E60" s="1"/>
      <c r="F60" s="1"/>
      <c r="G60" s="1"/>
      <c r="H60" s="5">
        <f t="shared" si="29"/>
        <v>781.5</v>
      </c>
      <c r="I60" s="5">
        <v>0</v>
      </c>
      <c r="J60" s="5">
        <f>ROUND((J56+J58)*0.05,1)</f>
        <v>0</v>
      </c>
      <c r="K60" s="5">
        <f>ROUND((K56+K58)*0.05,1)</f>
        <v>0</v>
      </c>
      <c r="L60" s="5">
        <f t="shared" ref="L60:N60" si="30">ROUND((L56+L58)*0.05,1)</f>
        <v>781.5</v>
      </c>
      <c r="M60" s="5">
        <f t="shared" si="30"/>
        <v>315.2</v>
      </c>
      <c r="N60" s="5">
        <f t="shared" si="30"/>
        <v>788.7</v>
      </c>
      <c r="O60" s="219"/>
      <c r="P60" s="225"/>
      <c r="Q60" s="19"/>
      <c r="R60" s="19"/>
    </row>
    <row r="61" spans="1:24" x14ac:dyDescent="0.2">
      <c r="A61" s="232"/>
      <c r="B61" s="124" t="s">
        <v>10</v>
      </c>
      <c r="C61" s="24" t="s">
        <v>206</v>
      </c>
      <c r="D61" s="24" t="s">
        <v>206</v>
      </c>
      <c r="E61" s="24" t="s">
        <v>206</v>
      </c>
      <c r="F61" s="24" t="s">
        <v>206</v>
      </c>
      <c r="G61" s="24" t="s">
        <v>206</v>
      </c>
      <c r="H61" s="26">
        <f t="shared" si="29"/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219"/>
      <c r="P61" s="225"/>
      <c r="Q61" s="19"/>
      <c r="R61" s="19"/>
    </row>
    <row r="62" spans="1:24" x14ac:dyDescent="0.2">
      <c r="A62" s="230"/>
      <c r="B62" s="176" t="s">
        <v>535</v>
      </c>
      <c r="C62" s="24" t="s">
        <v>206</v>
      </c>
      <c r="D62" s="24" t="s">
        <v>206</v>
      </c>
      <c r="E62" s="24" t="s">
        <v>206</v>
      </c>
      <c r="F62" s="24" t="s">
        <v>206</v>
      </c>
      <c r="G62" s="24" t="s">
        <v>206</v>
      </c>
      <c r="H62" s="26">
        <f t="shared" ref="H62" si="31">SUM(I62:L62)</f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220"/>
      <c r="P62" s="217"/>
      <c r="Q62" s="19"/>
      <c r="R62" s="19"/>
    </row>
    <row r="63" spans="1:24" ht="25.5" x14ac:dyDescent="0.2">
      <c r="A63" s="231" t="s">
        <v>460</v>
      </c>
      <c r="B63" s="137" t="s">
        <v>105</v>
      </c>
      <c r="C63" s="24"/>
      <c r="D63" s="25"/>
      <c r="E63" s="25"/>
      <c r="F63" s="25"/>
      <c r="G63" s="95"/>
      <c r="H63" s="26" t="s">
        <v>51</v>
      </c>
      <c r="I63" s="26" t="s">
        <v>51</v>
      </c>
      <c r="J63" s="26" t="s">
        <v>51</v>
      </c>
      <c r="K63" s="26" t="s">
        <v>51</v>
      </c>
      <c r="L63" s="26" t="s">
        <v>51</v>
      </c>
      <c r="M63" s="35" t="s">
        <v>51</v>
      </c>
      <c r="N63" s="35" t="s">
        <v>51</v>
      </c>
      <c r="O63" s="218" t="s">
        <v>337</v>
      </c>
      <c r="P63" s="218" t="s">
        <v>408</v>
      </c>
      <c r="Q63" s="19"/>
      <c r="R63" s="19"/>
    </row>
    <row r="64" spans="1:24" s="42" customFormat="1" ht="25.5" x14ac:dyDescent="0.2">
      <c r="A64" s="232"/>
      <c r="B64" s="124" t="s">
        <v>92</v>
      </c>
      <c r="C64" s="24"/>
      <c r="D64" s="25"/>
      <c r="E64" s="25"/>
      <c r="F64" s="25"/>
      <c r="G64" s="95"/>
      <c r="H64" s="26" t="s">
        <v>51</v>
      </c>
      <c r="I64" s="26" t="s">
        <v>206</v>
      </c>
      <c r="J64" s="26" t="s">
        <v>206</v>
      </c>
      <c r="K64" s="26" t="s">
        <v>206</v>
      </c>
      <c r="L64" s="26" t="s">
        <v>206</v>
      </c>
      <c r="M64" s="35" t="s">
        <v>51</v>
      </c>
      <c r="N64" s="35" t="s">
        <v>51</v>
      </c>
      <c r="O64" s="219"/>
      <c r="P64" s="219"/>
      <c r="Q64" s="40"/>
      <c r="R64" s="40"/>
      <c r="S64" s="41"/>
      <c r="T64" s="41"/>
      <c r="U64" s="41"/>
      <c r="V64" s="41"/>
      <c r="W64" s="41"/>
      <c r="X64" s="41"/>
    </row>
    <row r="65" spans="1:24" s="42" customFormat="1" x14ac:dyDescent="0.2">
      <c r="A65" s="232"/>
      <c r="B65" s="137" t="s">
        <v>74</v>
      </c>
      <c r="C65" s="24"/>
      <c r="D65" s="25"/>
      <c r="E65" s="25"/>
      <c r="F65" s="25"/>
      <c r="G65" s="95"/>
      <c r="H65" s="26">
        <f>SUM(H66:H83)</f>
        <v>726007.05</v>
      </c>
      <c r="I65" s="26">
        <f>SUM(I66:I83)</f>
        <v>38330</v>
      </c>
      <c r="J65" s="26">
        <f t="shared" ref="J65:N65" si="32">SUM(J66:J83)</f>
        <v>47521.4</v>
      </c>
      <c r="K65" s="26">
        <f t="shared" si="32"/>
        <v>61134.2</v>
      </c>
      <c r="L65" s="26">
        <f t="shared" si="32"/>
        <v>579021.45000000007</v>
      </c>
      <c r="M65" s="26">
        <f t="shared" si="32"/>
        <v>471032.5</v>
      </c>
      <c r="N65" s="26">
        <f t="shared" si="32"/>
        <v>144454.1</v>
      </c>
      <c r="O65" s="219"/>
      <c r="P65" s="219"/>
      <c r="Q65" s="40"/>
      <c r="R65" s="40"/>
      <c r="S65" s="41"/>
      <c r="T65" s="41"/>
      <c r="U65" s="41"/>
      <c r="V65" s="41"/>
      <c r="W65" s="41"/>
      <c r="X65" s="41"/>
    </row>
    <row r="66" spans="1:24" s="42" customFormat="1" x14ac:dyDescent="0.2">
      <c r="A66" s="232"/>
      <c r="B66" s="228" t="s">
        <v>16</v>
      </c>
      <c r="C66" s="146" t="s">
        <v>41</v>
      </c>
      <c r="D66" s="2" t="s">
        <v>210</v>
      </c>
      <c r="E66" s="3" t="s">
        <v>215</v>
      </c>
      <c r="F66" s="3" t="s">
        <v>514</v>
      </c>
      <c r="G66" s="93">
        <v>621</v>
      </c>
      <c r="H66" s="5">
        <f>H88</f>
        <v>24913.1</v>
      </c>
      <c r="I66" s="5">
        <f t="shared" ref="I66:N66" si="33">I88</f>
        <v>5300</v>
      </c>
      <c r="J66" s="5">
        <f t="shared" si="33"/>
        <v>6400</v>
      </c>
      <c r="K66" s="5">
        <f t="shared" si="33"/>
        <v>5900</v>
      </c>
      <c r="L66" s="5">
        <f t="shared" si="33"/>
        <v>7313.1</v>
      </c>
      <c r="M66" s="5">
        <f t="shared" si="33"/>
        <v>26060.799999999999</v>
      </c>
      <c r="N66" s="5">
        <f t="shared" si="33"/>
        <v>27428.1</v>
      </c>
      <c r="O66" s="219"/>
      <c r="P66" s="219"/>
      <c r="Q66" s="40"/>
      <c r="R66" s="40"/>
      <c r="S66" s="41"/>
      <c r="T66" s="41"/>
      <c r="U66" s="41"/>
      <c r="V66" s="41"/>
      <c r="W66" s="41"/>
      <c r="X66" s="41"/>
    </row>
    <row r="67" spans="1:24" s="42" customFormat="1" x14ac:dyDescent="0.2">
      <c r="A67" s="232"/>
      <c r="B67" s="229"/>
      <c r="C67" s="146" t="s">
        <v>41</v>
      </c>
      <c r="D67" s="2" t="s">
        <v>210</v>
      </c>
      <c r="E67" s="3" t="s">
        <v>212</v>
      </c>
      <c r="F67" s="3" t="s">
        <v>514</v>
      </c>
      <c r="G67" s="93">
        <v>622</v>
      </c>
      <c r="H67" s="5">
        <f>H89</f>
        <v>11961.8</v>
      </c>
      <c r="I67" s="5">
        <f t="shared" ref="I67:N67" si="34">I89</f>
        <v>3905</v>
      </c>
      <c r="J67" s="5">
        <f t="shared" si="34"/>
        <v>4005</v>
      </c>
      <c r="K67" s="5">
        <f t="shared" si="34"/>
        <v>885</v>
      </c>
      <c r="L67" s="5">
        <f t="shared" si="34"/>
        <v>3166.8</v>
      </c>
      <c r="M67" s="5">
        <f t="shared" si="34"/>
        <v>11381.6</v>
      </c>
      <c r="N67" s="5">
        <f t="shared" si="34"/>
        <v>11381.6</v>
      </c>
      <c r="O67" s="219"/>
      <c r="P67" s="219"/>
      <c r="Q67" s="40"/>
      <c r="R67" s="40"/>
      <c r="S67" s="41"/>
      <c r="T67" s="41"/>
      <c r="U67" s="41"/>
      <c r="V67" s="41"/>
      <c r="W67" s="41"/>
      <c r="X67" s="41"/>
    </row>
    <row r="68" spans="1:24" s="42" customFormat="1" x14ac:dyDescent="0.2">
      <c r="A68" s="232"/>
      <c r="B68" s="229"/>
      <c r="C68" s="24" t="s">
        <v>41</v>
      </c>
      <c r="D68" s="24" t="s">
        <v>210</v>
      </c>
      <c r="E68" s="27" t="s">
        <v>215</v>
      </c>
      <c r="F68" s="38" t="s">
        <v>445</v>
      </c>
      <c r="G68" s="95">
        <v>621</v>
      </c>
      <c r="H68" s="5">
        <f>H97</f>
        <v>31548.1</v>
      </c>
      <c r="I68" s="5">
        <f t="shared" ref="I68:N68" si="35">I97</f>
        <v>7600</v>
      </c>
      <c r="J68" s="5">
        <f t="shared" si="35"/>
        <v>8200</v>
      </c>
      <c r="K68" s="5">
        <f t="shared" si="35"/>
        <v>7500</v>
      </c>
      <c r="L68" s="5">
        <f t="shared" si="35"/>
        <v>8248.1</v>
      </c>
      <c r="M68" s="5">
        <f t="shared" si="35"/>
        <v>31548.1</v>
      </c>
      <c r="N68" s="5">
        <f t="shared" si="35"/>
        <v>32648.799999999999</v>
      </c>
      <c r="O68" s="219"/>
      <c r="P68" s="219"/>
      <c r="Q68" s="40"/>
      <c r="R68" s="40"/>
      <c r="S68" s="41"/>
      <c r="T68" s="41"/>
      <c r="U68" s="41"/>
      <c r="V68" s="41"/>
      <c r="W68" s="41"/>
      <c r="X68" s="41"/>
    </row>
    <row r="69" spans="1:24" s="42" customFormat="1" x14ac:dyDescent="0.2">
      <c r="A69" s="232"/>
      <c r="B69" s="229"/>
      <c r="C69" s="1" t="s">
        <v>41</v>
      </c>
      <c r="D69" s="1" t="s">
        <v>210</v>
      </c>
      <c r="E69" s="1" t="s">
        <v>212</v>
      </c>
      <c r="F69" s="151" t="s">
        <v>445</v>
      </c>
      <c r="G69" s="93">
        <v>622</v>
      </c>
      <c r="H69" s="5">
        <f>H98</f>
        <v>54098.2</v>
      </c>
      <c r="I69" s="5">
        <f t="shared" ref="I69:N69" si="36">I98</f>
        <v>0</v>
      </c>
      <c r="J69" s="5">
        <f t="shared" si="36"/>
        <v>5116.3999999999996</v>
      </c>
      <c r="K69" s="5">
        <f t="shared" si="36"/>
        <v>15349.2</v>
      </c>
      <c r="L69" s="5">
        <f t="shared" si="36"/>
        <v>33632.6</v>
      </c>
      <c r="M69" s="5">
        <f t="shared" si="36"/>
        <v>0</v>
      </c>
      <c r="N69" s="5">
        <f t="shared" si="36"/>
        <v>0</v>
      </c>
      <c r="O69" s="219"/>
      <c r="P69" s="219"/>
      <c r="Q69" s="40">
        <v>0</v>
      </c>
      <c r="R69" s="40">
        <v>0</v>
      </c>
      <c r="S69" s="41"/>
      <c r="T69" s="41"/>
      <c r="U69" s="41"/>
      <c r="V69" s="41"/>
      <c r="W69" s="41"/>
      <c r="X69" s="41"/>
    </row>
    <row r="70" spans="1:24" s="42" customFormat="1" x14ac:dyDescent="0.2">
      <c r="A70" s="232"/>
      <c r="B70" s="229"/>
      <c r="C70" s="1" t="s">
        <v>41</v>
      </c>
      <c r="D70" s="1" t="s">
        <v>210</v>
      </c>
      <c r="E70" s="3" t="s">
        <v>215</v>
      </c>
      <c r="F70" s="151" t="s">
        <v>446</v>
      </c>
      <c r="G70" s="93">
        <v>621</v>
      </c>
      <c r="H70" s="5">
        <f>H106</f>
        <v>11291.7</v>
      </c>
      <c r="I70" s="5">
        <f t="shared" ref="I70:N70" si="37">I106</f>
        <v>2830</v>
      </c>
      <c r="J70" s="5">
        <f t="shared" si="37"/>
        <v>3000</v>
      </c>
      <c r="K70" s="5">
        <f t="shared" si="37"/>
        <v>2500</v>
      </c>
      <c r="L70" s="5">
        <f t="shared" si="37"/>
        <v>2961.7</v>
      </c>
      <c r="M70" s="5">
        <f t="shared" si="37"/>
        <v>11291.7</v>
      </c>
      <c r="N70" s="5">
        <f t="shared" si="37"/>
        <v>11672.7</v>
      </c>
      <c r="O70" s="219"/>
      <c r="P70" s="219"/>
      <c r="Q70" s="40"/>
      <c r="R70" s="40"/>
      <c r="S70" s="41"/>
      <c r="T70" s="41"/>
      <c r="U70" s="41"/>
      <c r="V70" s="41"/>
      <c r="W70" s="41"/>
      <c r="X70" s="41"/>
    </row>
    <row r="71" spans="1:24" s="42" customFormat="1" ht="12.75" customHeight="1" x14ac:dyDescent="0.2">
      <c r="A71" s="232"/>
      <c r="B71" s="229"/>
      <c r="C71" s="1" t="s">
        <v>41</v>
      </c>
      <c r="D71" s="1" t="s">
        <v>210</v>
      </c>
      <c r="E71" s="3" t="s">
        <v>212</v>
      </c>
      <c r="F71" s="151" t="s">
        <v>446</v>
      </c>
      <c r="G71" s="93">
        <v>622</v>
      </c>
      <c r="H71" s="5">
        <f>H107</f>
        <v>677.36</v>
      </c>
      <c r="I71" s="5">
        <f t="shared" ref="I71:N71" si="38">I107</f>
        <v>0</v>
      </c>
      <c r="J71" s="5">
        <f t="shared" si="38"/>
        <v>0</v>
      </c>
      <c r="K71" s="5">
        <f t="shared" si="38"/>
        <v>0</v>
      </c>
      <c r="L71" s="5">
        <f t="shared" si="38"/>
        <v>677.36</v>
      </c>
      <c r="M71" s="5">
        <f>M107</f>
        <v>49823.7</v>
      </c>
      <c r="N71" s="5">
        <f t="shared" si="38"/>
        <v>0</v>
      </c>
      <c r="O71" s="219"/>
      <c r="P71" s="219"/>
      <c r="Q71" s="40"/>
      <c r="R71" s="40"/>
      <c r="S71" s="41"/>
      <c r="T71" s="41"/>
      <c r="U71" s="41"/>
      <c r="V71" s="41"/>
      <c r="W71" s="41"/>
      <c r="X71" s="41"/>
    </row>
    <row r="72" spans="1:24" s="42" customFormat="1" x14ac:dyDescent="0.2">
      <c r="A72" s="232"/>
      <c r="B72" s="229"/>
      <c r="C72" s="1" t="s">
        <v>41</v>
      </c>
      <c r="D72" s="1" t="s">
        <v>210</v>
      </c>
      <c r="E72" s="3" t="s">
        <v>215</v>
      </c>
      <c r="F72" s="151" t="s">
        <v>450</v>
      </c>
      <c r="G72" s="93">
        <v>621</v>
      </c>
      <c r="H72" s="5">
        <f>H115</f>
        <v>27089.599999999999</v>
      </c>
      <c r="I72" s="5">
        <f t="shared" ref="I72:N72" si="39">I115</f>
        <v>6300</v>
      </c>
      <c r="J72" s="5">
        <f t="shared" si="39"/>
        <v>7300</v>
      </c>
      <c r="K72" s="5">
        <f t="shared" si="39"/>
        <v>6400</v>
      </c>
      <c r="L72" s="5">
        <f t="shared" si="39"/>
        <v>7089.6</v>
      </c>
      <c r="M72" s="5">
        <f t="shared" si="39"/>
        <v>27859.5</v>
      </c>
      <c r="N72" s="5">
        <f t="shared" si="39"/>
        <v>28777.9</v>
      </c>
      <c r="O72" s="219"/>
      <c r="P72" s="219"/>
      <c r="Q72" s="40"/>
      <c r="R72" s="40"/>
      <c r="S72" s="41"/>
      <c r="T72" s="41"/>
      <c r="U72" s="41"/>
      <c r="V72" s="41"/>
      <c r="W72" s="41"/>
      <c r="X72" s="41"/>
    </row>
    <row r="73" spans="1:24" s="42" customFormat="1" x14ac:dyDescent="0.2">
      <c r="A73" s="232"/>
      <c r="B73" s="229"/>
      <c r="C73" s="1" t="s">
        <v>41</v>
      </c>
      <c r="D73" s="1" t="s">
        <v>210</v>
      </c>
      <c r="E73" s="1" t="s">
        <v>212</v>
      </c>
      <c r="F73" s="151" t="s">
        <v>450</v>
      </c>
      <c r="G73" s="93" t="s">
        <v>45</v>
      </c>
      <c r="H73" s="5">
        <f>H116</f>
        <v>95013.56</v>
      </c>
      <c r="I73" s="5">
        <f t="shared" ref="I73:N73" si="40">I116</f>
        <v>12395</v>
      </c>
      <c r="J73" s="5">
        <f t="shared" si="40"/>
        <v>11000</v>
      </c>
      <c r="K73" s="5">
        <f t="shared" si="40"/>
        <v>20100</v>
      </c>
      <c r="L73" s="5">
        <f t="shared" si="40"/>
        <v>51518.559999999998</v>
      </c>
      <c r="M73" s="5">
        <f t="shared" si="40"/>
        <v>32545</v>
      </c>
      <c r="N73" s="5">
        <f t="shared" si="40"/>
        <v>32545</v>
      </c>
      <c r="O73" s="219"/>
      <c r="P73" s="219"/>
      <c r="Q73" s="40"/>
      <c r="R73" s="40"/>
      <c r="S73" s="41"/>
      <c r="T73" s="41"/>
      <c r="U73" s="41"/>
      <c r="V73" s="41"/>
      <c r="W73" s="41"/>
      <c r="X73" s="41"/>
    </row>
    <row r="74" spans="1:24" x14ac:dyDescent="0.2">
      <c r="A74" s="232"/>
      <c r="B74" s="229"/>
      <c r="C74" s="1" t="s">
        <v>41</v>
      </c>
      <c r="D74" s="1" t="s">
        <v>210</v>
      </c>
      <c r="E74" s="1" t="s">
        <v>212</v>
      </c>
      <c r="F74" s="151" t="s">
        <v>454</v>
      </c>
      <c r="G74" s="93">
        <v>244</v>
      </c>
      <c r="H74" s="5">
        <f>H124</f>
        <v>15578.23</v>
      </c>
      <c r="I74" s="5">
        <f t="shared" ref="I74:N74" si="41">I124</f>
        <v>0</v>
      </c>
      <c r="J74" s="5">
        <f t="shared" si="41"/>
        <v>2500</v>
      </c>
      <c r="K74" s="5">
        <f t="shared" si="41"/>
        <v>2500</v>
      </c>
      <c r="L74" s="5">
        <f t="shared" si="41"/>
        <v>10578.23</v>
      </c>
      <c r="M74" s="5">
        <f t="shared" si="41"/>
        <v>0</v>
      </c>
      <c r="N74" s="5">
        <f t="shared" si="41"/>
        <v>0</v>
      </c>
      <c r="O74" s="219"/>
      <c r="P74" s="219"/>
      <c r="Q74" s="19"/>
      <c r="R74" s="19"/>
    </row>
    <row r="75" spans="1:24" x14ac:dyDescent="0.2">
      <c r="A75" s="232"/>
      <c r="B75" s="251"/>
      <c r="C75" s="1" t="str">
        <f>C132</f>
        <v>136</v>
      </c>
      <c r="D75" s="1" t="str">
        <f t="shared" ref="D75:N75" si="42">D132</f>
        <v>07</v>
      </c>
      <c r="E75" s="1" t="str">
        <f t="shared" si="42"/>
        <v>09</v>
      </c>
      <c r="F75" s="1" t="str">
        <f t="shared" si="42"/>
        <v>070E254910</v>
      </c>
      <c r="G75" s="1">
        <f t="shared" si="42"/>
        <v>244</v>
      </c>
      <c r="H75" s="5">
        <f t="shared" si="42"/>
        <v>1199.5</v>
      </c>
      <c r="I75" s="5">
        <f t="shared" si="42"/>
        <v>0</v>
      </c>
      <c r="J75" s="5">
        <f t="shared" si="42"/>
        <v>0</v>
      </c>
      <c r="K75" s="5">
        <f t="shared" si="42"/>
        <v>0</v>
      </c>
      <c r="L75" s="5">
        <f t="shared" si="42"/>
        <v>1199.5</v>
      </c>
      <c r="M75" s="5">
        <f t="shared" si="42"/>
        <v>11220.9</v>
      </c>
      <c r="N75" s="5">
        <f t="shared" si="42"/>
        <v>0</v>
      </c>
      <c r="O75" s="219"/>
      <c r="P75" s="219"/>
      <c r="Q75" s="19"/>
      <c r="R75" s="19"/>
    </row>
    <row r="76" spans="1:24" x14ac:dyDescent="0.2">
      <c r="A76" s="232"/>
      <c r="B76" s="228" t="s">
        <v>14</v>
      </c>
      <c r="C76" s="146" t="s">
        <v>41</v>
      </c>
      <c r="D76" s="2" t="s">
        <v>210</v>
      </c>
      <c r="E76" s="3" t="s">
        <v>212</v>
      </c>
      <c r="F76" s="3" t="s">
        <v>514</v>
      </c>
      <c r="G76" s="93">
        <v>622</v>
      </c>
      <c r="H76" s="5">
        <f>H90</f>
        <v>13926</v>
      </c>
      <c r="I76" s="5">
        <f t="shared" ref="I76:N76" si="43">I90</f>
        <v>0</v>
      </c>
      <c r="J76" s="5">
        <f t="shared" si="43"/>
        <v>0</v>
      </c>
      <c r="K76" s="5">
        <f t="shared" si="43"/>
        <v>0</v>
      </c>
      <c r="L76" s="5">
        <f t="shared" si="43"/>
        <v>13926</v>
      </c>
      <c r="M76" s="5">
        <f t="shared" si="43"/>
        <v>0</v>
      </c>
      <c r="N76" s="5">
        <f t="shared" si="43"/>
        <v>0</v>
      </c>
      <c r="O76" s="219"/>
      <c r="P76" s="219"/>
      <c r="Q76" s="19"/>
      <c r="R76" s="19"/>
    </row>
    <row r="77" spans="1:24" x14ac:dyDescent="0.2">
      <c r="A77" s="232"/>
      <c r="B77" s="229"/>
      <c r="C77" s="1" t="s">
        <v>41</v>
      </c>
      <c r="D77" s="1" t="s">
        <v>210</v>
      </c>
      <c r="E77" s="1" t="s">
        <v>212</v>
      </c>
      <c r="F77" s="151" t="s">
        <v>445</v>
      </c>
      <c r="G77" s="93">
        <v>622</v>
      </c>
      <c r="H77" s="5">
        <f>H99</f>
        <v>70421.600000000006</v>
      </c>
      <c r="I77" s="5">
        <f t="shared" ref="I77:N77" si="44">I99</f>
        <v>0</v>
      </c>
      <c r="J77" s="5">
        <f t="shared" si="44"/>
        <v>0</v>
      </c>
      <c r="K77" s="5">
        <f t="shared" si="44"/>
        <v>0</v>
      </c>
      <c r="L77" s="5">
        <f t="shared" si="44"/>
        <v>70421.600000000006</v>
      </c>
      <c r="M77" s="5">
        <f t="shared" si="44"/>
        <v>0</v>
      </c>
      <c r="N77" s="5">
        <f t="shared" si="44"/>
        <v>0</v>
      </c>
      <c r="O77" s="219"/>
      <c r="P77" s="219"/>
      <c r="Q77" s="19"/>
      <c r="R77" s="19"/>
    </row>
    <row r="78" spans="1:24" s="23" customFormat="1" ht="15" customHeight="1" x14ac:dyDescent="0.2">
      <c r="A78" s="232"/>
      <c r="B78" s="229"/>
      <c r="C78" s="1" t="s">
        <v>41</v>
      </c>
      <c r="D78" s="1" t="s">
        <v>210</v>
      </c>
      <c r="E78" s="3" t="s">
        <v>212</v>
      </c>
      <c r="F78" s="151" t="s">
        <v>446</v>
      </c>
      <c r="G78" s="93">
        <v>622</v>
      </c>
      <c r="H78" s="5">
        <f>H108</f>
        <v>16256.6</v>
      </c>
      <c r="I78" s="5">
        <f t="shared" ref="I78:N78" si="45">I108</f>
        <v>0</v>
      </c>
      <c r="J78" s="5">
        <f t="shared" si="45"/>
        <v>0</v>
      </c>
      <c r="K78" s="5">
        <f t="shared" si="45"/>
        <v>0</v>
      </c>
      <c r="L78" s="5">
        <f t="shared" si="45"/>
        <v>16256.6</v>
      </c>
      <c r="M78" s="5">
        <f t="shared" si="45"/>
        <v>0</v>
      </c>
      <c r="N78" s="5">
        <f t="shared" si="45"/>
        <v>0</v>
      </c>
      <c r="O78" s="219"/>
      <c r="P78" s="219"/>
      <c r="Q78" s="39"/>
      <c r="R78" s="39"/>
    </row>
    <row r="79" spans="1:24" x14ac:dyDescent="0.2">
      <c r="A79" s="232"/>
      <c r="B79" s="229"/>
      <c r="C79" s="1" t="s">
        <v>41</v>
      </c>
      <c r="D79" s="1" t="s">
        <v>210</v>
      </c>
      <c r="E79" s="1" t="s">
        <v>212</v>
      </c>
      <c r="F79" s="151" t="s">
        <v>450</v>
      </c>
      <c r="G79" s="93" t="s">
        <v>45</v>
      </c>
      <c r="H79" s="5">
        <f>H117</f>
        <v>323245.40000000002</v>
      </c>
      <c r="I79" s="5">
        <f t="shared" ref="I79:N79" si="46">I117</f>
        <v>0</v>
      </c>
      <c r="J79" s="5">
        <f t="shared" si="46"/>
        <v>0</v>
      </c>
      <c r="K79" s="5">
        <f t="shared" si="46"/>
        <v>0</v>
      </c>
      <c r="L79" s="5">
        <f t="shared" si="46"/>
        <v>323245.40000000002</v>
      </c>
      <c r="M79" s="5">
        <f t="shared" si="46"/>
        <v>0</v>
      </c>
      <c r="N79" s="5">
        <f t="shared" si="46"/>
        <v>0</v>
      </c>
      <c r="O79" s="219"/>
      <c r="P79" s="219"/>
      <c r="Q79" s="19"/>
      <c r="R79" s="19"/>
    </row>
    <row r="80" spans="1:24" x14ac:dyDescent="0.2">
      <c r="A80" s="232"/>
      <c r="B80" s="229"/>
      <c r="C80" s="1" t="s">
        <v>41</v>
      </c>
      <c r="D80" s="1" t="s">
        <v>210</v>
      </c>
      <c r="E80" s="1" t="s">
        <v>212</v>
      </c>
      <c r="F80" s="151" t="s">
        <v>454</v>
      </c>
      <c r="G80" s="93">
        <v>244</v>
      </c>
      <c r="H80" s="5">
        <f>H125</f>
        <v>0</v>
      </c>
      <c r="I80" s="5">
        <f t="shared" ref="I80:N80" si="47">I125</f>
        <v>0</v>
      </c>
      <c r="J80" s="5">
        <f t="shared" si="47"/>
        <v>0</v>
      </c>
      <c r="K80" s="5">
        <f t="shared" si="47"/>
        <v>0</v>
      </c>
      <c r="L80" s="5">
        <f t="shared" si="47"/>
        <v>0</v>
      </c>
      <c r="M80" s="5">
        <f t="shared" si="47"/>
        <v>0</v>
      </c>
      <c r="N80" s="5">
        <f t="shared" si="47"/>
        <v>0</v>
      </c>
      <c r="O80" s="219"/>
      <c r="P80" s="219"/>
      <c r="Q80" s="19"/>
      <c r="R80" s="19"/>
    </row>
    <row r="81" spans="1:18" x14ac:dyDescent="0.2">
      <c r="A81" s="232"/>
      <c r="B81" s="251"/>
      <c r="C81" s="1" t="str">
        <f>C133</f>
        <v>136</v>
      </c>
      <c r="D81" s="1" t="str">
        <f t="shared" ref="D81:G81" si="48">D133</f>
        <v>07</v>
      </c>
      <c r="E81" s="1" t="str">
        <f t="shared" si="48"/>
        <v>09</v>
      </c>
      <c r="F81" s="1" t="str">
        <f t="shared" si="48"/>
        <v>070E254910</v>
      </c>
      <c r="G81" s="1">
        <f t="shared" si="48"/>
        <v>244</v>
      </c>
      <c r="H81" s="5">
        <f>H133</f>
        <v>28786.3</v>
      </c>
      <c r="I81" s="5">
        <f t="shared" ref="I81:N81" si="49">I133</f>
        <v>0</v>
      </c>
      <c r="J81" s="5">
        <f t="shared" si="49"/>
        <v>0</v>
      </c>
      <c r="K81" s="5">
        <f t="shared" si="49"/>
        <v>0</v>
      </c>
      <c r="L81" s="5">
        <f t="shared" si="49"/>
        <v>28786.3</v>
      </c>
      <c r="M81" s="5">
        <f t="shared" si="49"/>
        <v>269301.2</v>
      </c>
      <c r="N81" s="5">
        <f t="shared" si="49"/>
        <v>0</v>
      </c>
      <c r="O81" s="219"/>
      <c r="P81" s="219"/>
      <c r="Q81" s="19"/>
      <c r="R81" s="19"/>
    </row>
    <row r="82" spans="1:18" x14ac:dyDescent="0.2">
      <c r="A82" s="232"/>
      <c r="B82" s="33" t="s">
        <v>15</v>
      </c>
      <c r="C82" s="24" t="s">
        <v>206</v>
      </c>
      <c r="D82" s="24" t="s">
        <v>206</v>
      </c>
      <c r="E82" s="24" t="s">
        <v>206</v>
      </c>
      <c r="F82" s="24" t="s">
        <v>206</v>
      </c>
      <c r="G82" s="24" t="s">
        <v>206</v>
      </c>
      <c r="H82" s="5">
        <f>H91+H100+H109+H118+H126</f>
        <v>0</v>
      </c>
      <c r="I82" s="5">
        <f t="shared" ref="I82:N82" si="50">I91+I100+I109+I118+I126</f>
        <v>0</v>
      </c>
      <c r="J82" s="5">
        <f t="shared" si="50"/>
        <v>0</v>
      </c>
      <c r="K82" s="5">
        <f t="shared" si="50"/>
        <v>0</v>
      </c>
      <c r="L82" s="5">
        <f t="shared" si="50"/>
        <v>0</v>
      </c>
      <c r="M82" s="5">
        <f t="shared" si="50"/>
        <v>0</v>
      </c>
      <c r="N82" s="5">
        <f t="shared" si="50"/>
        <v>0</v>
      </c>
      <c r="O82" s="219"/>
      <c r="P82" s="219"/>
      <c r="Q82" s="19"/>
      <c r="R82" s="19"/>
    </row>
    <row r="83" spans="1:18" x14ac:dyDescent="0.2">
      <c r="A83" s="232"/>
      <c r="B83" s="33" t="s">
        <v>12</v>
      </c>
      <c r="C83" s="24" t="s">
        <v>206</v>
      </c>
      <c r="D83" s="24" t="s">
        <v>206</v>
      </c>
      <c r="E83" s="24" t="s">
        <v>206</v>
      </c>
      <c r="F83" s="24" t="s">
        <v>206</v>
      </c>
      <c r="G83" s="24" t="s">
        <v>206</v>
      </c>
      <c r="H83" s="5">
        <f>H92+H101+H110+H119+H127+H135</f>
        <v>0</v>
      </c>
      <c r="I83" s="5">
        <f t="shared" ref="I83:N84" si="51">I92+I101+I110+I119+I127+I135</f>
        <v>0</v>
      </c>
      <c r="J83" s="5">
        <f t="shared" si="51"/>
        <v>0</v>
      </c>
      <c r="K83" s="5">
        <f t="shared" si="51"/>
        <v>0</v>
      </c>
      <c r="L83" s="5">
        <f t="shared" si="51"/>
        <v>0</v>
      </c>
      <c r="M83" s="5">
        <f t="shared" si="51"/>
        <v>0</v>
      </c>
      <c r="N83" s="5">
        <f t="shared" si="51"/>
        <v>0</v>
      </c>
      <c r="O83" s="219"/>
      <c r="P83" s="219"/>
      <c r="Q83" s="19"/>
      <c r="R83" s="19"/>
    </row>
    <row r="84" spans="1:18" x14ac:dyDescent="0.2">
      <c r="A84" s="230"/>
      <c r="B84" s="175" t="s">
        <v>535</v>
      </c>
      <c r="C84" s="24" t="s">
        <v>206</v>
      </c>
      <c r="D84" s="24" t="s">
        <v>206</v>
      </c>
      <c r="E84" s="24" t="s">
        <v>206</v>
      </c>
      <c r="F84" s="24" t="s">
        <v>206</v>
      </c>
      <c r="G84" s="24" t="s">
        <v>206</v>
      </c>
      <c r="H84" s="5">
        <f>H93+H102+H111+H120+H128+H136</f>
        <v>0</v>
      </c>
      <c r="I84" s="5">
        <f t="shared" si="51"/>
        <v>0</v>
      </c>
      <c r="J84" s="5">
        <f t="shared" si="51"/>
        <v>0</v>
      </c>
      <c r="K84" s="5">
        <f t="shared" si="51"/>
        <v>0</v>
      </c>
      <c r="L84" s="5">
        <f t="shared" si="51"/>
        <v>0</v>
      </c>
      <c r="M84" s="5">
        <f t="shared" si="51"/>
        <v>0</v>
      </c>
      <c r="N84" s="5">
        <f t="shared" si="51"/>
        <v>0</v>
      </c>
      <c r="O84" s="220"/>
      <c r="P84" s="220"/>
      <c r="Q84" s="19"/>
      <c r="R84" s="19"/>
    </row>
    <row r="85" spans="1:18" s="23" customFormat="1" x14ac:dyDescent="0.2">
      <c r="A85" s="231" t="s">
        <v>444</v>
      </c>
      <c r="B85" s="124" t="s">
        <v>358</v>
      </c>
      <c r="C85" s="24"/>
      <c r="D85" s="25"/>
      <c r="E85" s="25"/>
      <c r="F85" s="25"/>
      <c r="G85" s="95"/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218" t="s">
        <v>309</v>
      </c>
      <c r="P85" s="221" t="s">
        <v>548</v>
      </c>
      <c r="Q85" s="39"/>
      <c r="R85" s="39"/>
    </row>
    <row r="86" spans="1:18" ht="25.5" x14ac:dyDescent="0.2">
      <c r="A86" s="232"/>
      <c r="B86" s="124" t="s">
        <v>85</v>
      </c>
      <c r="C86" s="24"/>
      <c r="D86" s="25"/>
      <c r="E86" s="25"/>
      <c r="F86" s="25"/>
      <c r="G86" s="95"/>
      <c r="H86" s="26">
        <f>H87/H85</f>
        <v>50800.899999999994</v>
      </c>
      <c r="I86" s="26" t="s">
        <v>206</v>
      </c>
      <c r="J86" s="26" t="s">
        <v>206</v>
      </c>
      <c r="K86" s="26" t="s">
        <v>206</v>
      </c>
      <c r="L86" s="26" t="s">
        <v>206</v>
      </c>
      <c r="M86" s="26">
        <f t="shared" ref="M86:N86" si="52">M87/M85</f>
        <v>37442.400000000001</v>
      </c>
      <c r="N86" s="26">
        <f t="shared" si="52"/>
        <v>38809.699999999997</v>
      </c>
      <c r="O86" s="219"/>
      <c r="P86" s="225"/>
      <c r="Q86" s="19"/>
      <c r="R86" s="19"/>
    </row>
    <row r="87" spans="1:18" x14ac:dyDescent="0.2">
      <c r="A87" s="232"/>
      <c r="B87" s="124" t="s">
        <v>74</v>
      </c>
      <c r="C87" s="24"/>
      <c r="D87" s="25"/>
      <c r="E87" s="25"/>
      <c r="F87" s="25"/>
      <c r="G87" s="95"/>
      <c r="H87" s="26">
        <f>SUM(H88:H92)</f>
        <v>50800.899999999994</v>
      </c>
      <c r="I87" s="26">
        <f t="shared" ref="I87:N87" si="53">SUM(I88:I92)</f>
        <v>9205</v>
      </c>
      <c r="J87" s="26">
        <f t="shared" si="53"/>
        <v>10405</v>
      </c>
      <c r="K87" s="26">
        <f t="shared" si="53"/>
        <v>6785</v>
      </c>
      <c r="L87" s="26">
        <f t="shared" si="53"/>
        <v>24405.9</v>
      </c>
      <c r="M87" s="26">
        <f t="shared" si="53"/>
        <v>37442.400000000001</v>
      </c>
      <c r="N87" s="26">
        <f t="shared" si="53"/>
        <v>38809.699999999997</v>
      </c>
      <c r="O87" s="219"/>
      <c r="P87" s="225"/>
      <c r="Q87" s="19"/>
      <c r="R87" s="19"/>
    </row>
    <row r="88" spans="1:18" ht="31.5" customHeight="1" x14ac:dyDescent="0.2">
      <c r="A88" s="232"/>
      <c r="B88" s="228" t="s">
        <v>16</v>
      </c>
      <c r="C88" s="146" t="s">
        <v>41</v>
      </c>
      <c r="D88" s="2" t="s">
        <v>210</v>
      </c>
      <c r="E88" s="3" t="s">
        <v>215</v>
      </c>
      <c r="F88" s="3" t="s">
        <v>514</v>
      </c>
      <c r="G88" s="93">
        <v>621</v>
      </c>
      <c r="H88" s="5">
        <f>SUM(I88:L88)</f>
        <v>24913.1</v>
      </c>
      <c r="I88" s="5">
        <v>5300</v>
      </c>
      <c r="J88" s="5">
        <v>6400</v>
      </c>
      <c r="K88" s="5">
        <v>5900</v>
      </c>
      <c r="L88" s="5">
        <v>7313.1</v>
      </c>
      <c r="M88" s="5">
        <v>26060.799999999999</v>
      </c>
      <c r="N88" s="5">
        <v>27428.1</v>
      </c>
      <c r="O88" s="219"/>
      <c r="P88" s="225"/>
      <c r="Q88" s="19"/>
      <c r="R88" s="19"/>
    </row>
    <row r="89" spans="1:18" x14ac:dyDescent="0.2">
      <c r="A89" s="232"/>
      <c r="B89" s="251"/>
      <c r="C89" s="146" t="s">
        <v>41</v>
      </c>
      <c r="D89" s="2" t="s">
        <v>210</v>
      </c>
      <c r="E89" s="3" t="s">
        <v>212</v>
      </c>
      <c r="F89" s="3" t="s">
        <v>514</v>
      </c>
      <c r="G89" s="93">
        <v>622</v>
      </c>
      <c r="H89" s="5">
        <f t="shared" ref="H89:H92" si="54">SUM(I89:L89)</f>
        <v>11961.8</v>
      </c>
      <c r="I89" s="5">
        <v>3905</v>
      </c>
      <c r="J89" s="5">
        <v>4005</v>
      </c>
      <c r="K89" s="5">
        <v>885</v>
      </c>
      <c r="L89" s="5">
        <v>3166.8</v>
      </c>
      <c r="M89" s="5">
        <v>11381.6</v>
      </c>
      <c r="N89" s="5">
        <v>11381.6</v>
      </c>
      <c r="O89" s="219"/>
      <c r="P89" s="225"/>
      <c r="Q89" s="19"/>
      <c r="R89" s="19"/>
    </row>
    <row r="90" spans="1:18" x14ac:dyDescent="0.2">
      <c r="A90" s="232"/>
      <c r="B90" s="124" t="s">
        <v>14</v>
      </c>
      <c r="C90" s="146" t="s">
        <v>41</v>
      </c>
      <c r="D90" s="2" t="s">
        <v>210</v>
      </c>
      <c r="E90" s="3" t="s">
        <v>212</v>
      </c>
      <c r="F90" s="3" t="s">
        <v>514</v>
      </c>
      <c r="G90" s="93">
        <v>622</v>
      </c>
      <c r="H90" s="5">
        <f>SUM(I90:L90)</f>
        <v>13926</v>
      </c>
      <c r="I90" s="5">
        <v>0</v>
      </c>
      <c r="J90" s="5">
        <v>0</v>
      </c>
      <c r="K90" s="5">
        <v>0</v>
      </c>
      <c r="L90" s="5">
        <v>13926</v>
      </c>
      <c r="M90" s="5">
        <v>0</v>
      </c>
      <c r="N90" s="5">
        <v>0</v>
      </c>
      <c r="O90" s="219"/>
      <c r="P90" s="225"/>
      <c r="Q90" s="19"/>
      <c r="R90" s="19"/>
    </row>
    <row r="91" spans="1:18" ht="31.5" customHeight="1" x14ac:dyDescent="0.2">
      <c r="A91" s="232"/>
      <c r="B91" s="124" t="s">
        <v>15</v>
      </c>
      <c r="C91" s="24" t="s">
        <v>206</v>
      </c>
      <c r="D91" s="24" t="s">
        <v>206</v>
      </c>
      <c r="E91" s="24" t="s">
        <v>206</v>
      </c>
      <c r="F91" s="24" t="s">
        <v>206</v>
      </c>
      <c r="G91" s="24" t="s">
        <v>206</v>
      </c>
      <c r="H91" s="26">
        <f t="shared" si="54"/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19"/>
      <c r="P91" s="225"/>
      <c r="Q91" s="19"/>
      <c r="R91" s="19"/>
    </row>
    <row r="92" spans="1:18" x14ac:dyDescent="0.2">
      <c r="A92" s="232"/>
      <c r="B92" s="124" t="s">
        <v>12</v>
      </c>
      <c r="C92" s="24" t="s">
        <v>206</v>
      </c>
      <c r="D92" s="24" t="s">
        <v>206</v>
      </c>
      <c r="E92" s="24" t="s">
        <v>206</v>
      </c>
      <c r="F92" s="24" t="s">
        <v>206</v>
      </c>
      <c r="G92" s="24" t="s">
        <v>206</v>
      </c>
      <c r="H92" s="26">
        <f t="shared" si="54"/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19"/>
      <c r="P92" s="225"/>
      <c r="Q92" s="19"/>
      <c r="R92" s="19"/>
    </row>
    <row r="93" spans="1:18" ht="15" customHeight="1" x14ac:dyDescent="0.2">
      <c r="A93" s="230"/>
      <c r="B93" s="174" t="s">
        <v>535</v>
      </c>
      <c r="C93" s="24" t="s">
        <v>206</v>
      </c>
      <c r="D93" s="24" t="s">
        <v>206</v>
      </c>
      <c r="E93" s="24" t="s">
        <v>206</v>
      </c>
      <c r="F93" s="24" t="s">
        <v>206</v>
      </c>
      <c r="G93" s="24" t="s">
        <v>206</v>
      </c>
      <c r="H93" s="26">
        <f t="shared" ref="H93" si="55">SUM(I93:L93)</f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20"/>
      <c r="P93" s="272"/>
      <c r="Q93" s="19"/>
      <c r="R93" s="19"/>
    </row>
    <row r="94" spans="1:18" x14ac:dyDescent="0.2">
      <c r="A94" s="231" t="s">
        <v>449</v>
      </c>
      <c r="B94" s="124" t="s">
        <v>386</v>
      </c>
      <c r="C94" s="24"/>
      <c r="D94" s="25"/>
      <c r="E94" s="25"/>
      <c r="F94" s="25"/>
      <c r="G94" s="95"/>
      <c r="H94" s="36">
        <v>1</v>
      </c>
      <c r="I94" s="36">
        <v>1</v>
      </c>
      <c r="J94" s="36">
        <v>1</v>
      </c>
      <c r="K94" s="36">
        <v>1</v>
      </c>
      <c r="L94" s="36">
        <v>1</v>
      </c>
      <c r="M94" s="36">
        <v>1</v>
      </c>
      <c r="N94" s="36">
        <v>1</v>
      </c>
      <c r="O94" s="218" t="s">
        <v>309</v>
      </c>
      <c r="P94" s="221" t="s">
        <v>549</v>
      </c>
      <c r="Q94" s="19"/>
      <c r="R94" s="19"/>
    </row>
    <row r="95" spans="1:18" ht="25.5" x14ac:dyDescent="0.2">
      <c r="A95" s="232"/>
      <c r="B95" s="124" t="s">
        <v>85</v>
      </c>
      <c r="C95" s="24"/>
      <c r="D95" s="25"/>
      <c r="E95" s="25"/>
      <c r="F95" s="25"/>
      <c r="G95" s="95"/>
      <c r="H95" s="26">
        <f>H96/H94</f>
        <v>156067.9</v>
      </c>
      <c r="I95" s="26" t="s">
        <v>206</v>
      </c>
      <c r="J95" s="26" t="s">
        <v>206</v>
      </c>
      <c r="K95" s="26" t="s">
        <v>206</v>
      </c>
      <c r="L95" s="26" t="s">
        <v>206</v>
      </c>
      <c r="M95" s="26">
        <f t="shared" ref="M95:N95" si="56">M96/M94</f>
        <v>31548.1</v>
      </c>
      <c r="N95" s="26">
        <f t="shared" si="56"/>
        <v>32648.799999999999</v>
      </c>
      <c r="O95" s="219"/>
      <c r="P95" s="225"/>
      <c r="Q95" s="19"/>
      <c r="R95" s="19"/>
    </row>
    <row r="96" spans="1:18" x14ac:dyDescent="0.2">
      <c r="A96" s="232"/>
      <c r="B96" s="124" t="s">
        <v>74</v>
      </c>
      <c r="C96" s="24"/>
      <c r="D96" s="25"/>
      <c r="E96" s="25"/>
      <c r="F96" s="25"/>
      <c r="G96" s="95"/>
      <c r="H96" s="26">
        <f>SUM(H97:H101)</f>
        <v>156067.9</v>
      </c>
      <c r="I96" s="26">
        <f t="shared" ref="I96:N96" si="57">SUM(I97:I101)</f>
        <v>7600</v>
      </c>
      <c r="J96" s="26">
        <f t="shared" si="57"/>
        <v>13316.4</v>
      </c>
      <c r="K96" s="26">
        <f t="shared" si="57"/>
        <v>22849.200000000001</v>
      </c>
      <c r="L96" s="26">
        <f t="shared" si="57"/>
        <v>112302.3</v>
      </c>
      <c r="M96" s="26">
        <f t="shared" si="57"/>
        <v>31548.1</v>
      </c>
      <c r="N96" s="26">
        <f t="shared" si="57"/>
        <v>32648.799999999999</v>
      </c>
      <c r="O96" s="219"/>
      <c r="P96" s="225"/>
      <c r="Q96" s="19"/>
      <c r="R96" s="19"/>
    </row>
    <row r="97" spans="1:24" x14ac:dyDescent="0.2">
      <c r="A97" s="232"/>
      <c r="B97" s="228" t="s">
        <v>16</v>
      </c>
      <c r="C97" s="24" t="s">
        <v>41</v>
      </c>
      <c r="D97" s="24" t="s">
        <v>210</v>
      </c>
      <c r="E97" s="27" t="s">
        <v>215</v>
      </c>
      <c r="F97" s="38" t="s">
        <v>445</v>
      </c>
      <c r="G97" s="95">
        <v>621</v>
      </c>
      <c r="H97" s="26">
        <f>SUM(I97:L97)</f>
        <v>31548.1</v>
      </c>
      <c r="I97" s="26">
        <v>7600</v>
      </c>
      <c r="J97" s="26">
        <v>8200</v>
      </c>
      <c r="K97" s="26">
        <v>7500</v>
      </c>
      <c r="L97" s="26">
        <v>8248.1</v>
      </c>
      <c r="M97" s="26">
        <v>31548.1</v>
      </c>
      <c r="N97" s="26">
        <v>32648.799999999999</v>
      </c>
      <c r="O97" s="219"/>
      <c r="P97" s="225"/>
      <c r="Q97" s="19"/>
      <c r="R97" s="19"/>
    </row>
    <row r="98" spans="1:24" x14ac:dyDescent="0.2">
      <c r="A98" s="232"/>
      <c r="B98" s="251"/>
      <c r="C98" s="24" t="s">
        <v>41</v>
      </c>
      <c r="D98" s="24" t="s">
        <v>210</v>
      </c>
      <c r="E98" s="24" t="s">
        <v>212</v>
      </c>
      <c r="F98" s="38" t="s">
        <v>445</v>
      </c>
      <c r="G98" s="95">
        <v>622</v>
      </c>
      <c r="H98" s="26">
        <f t="shared" ref="H98:H101" si="58">SUM(I98:L98)</f>
        <v>54098.2</v>
      </c>
      <c r="I98" s="26">
        <v>0</v>
      </c>
      <c r="J98" s="26">
        <v>5116.3999999999996</v>
      </c>
      <c r="K98" s="26">
        <v>15349.2</v>
      </c>
      <c r="L98" s="26">
        <v>33632.6</v>
      </c>
      <c r="M98" s="26">
        <v>0</v>
      </c>
      <c r="N98" s="26">
        <v>0</v>
      </c>
      <c r="O98" s="219"/>
      <c r="P98" s="225"/>
      <c r="Q98" s="19"/>
      <c r="R98" s="19"/>
    </row>
    <row r="99" spans="1:24" x14ac:dyDescent="0.2">
      <c r="A99" s="232"/>
      <c r="B99" s="124" t="s">
        <v>14</v>
      </c>
      <c r="C99" s="24" t="s">
        <v>41</v>
      </c>
      <c r="D99" s="24" t="s">
        <v>210</v>
      </c>
      <c r="E99" s="24" t="s">
        <v>212</v>
      </c>
      <c r="F99" s="38" t="s">
        <v>445</v>
      </c>
      <c r="G99" s="95">
        <v>622</v>
      </c>
      <c r="H99" s="26">
        <f t="shared" si="58"/>
        <v>70421.600000000006</v>
      </c>
      <c r="I99" s="26">
        <v>0</v>
      </c>
      <c r="J99" s="26">
        <v>0</v>
      </c>
      <c r="K99" s="26">
        <v>0</v>
      </c>
      <c r="L99" s="26">
        <v>70421.600000000006</v>
      </c>
      <c r="M99" s="35">
        <v>0</v>
      </c>
      <c r="N99" s="35">
        <v>0</v>
      </c>
      <c r="O99" s="219"/>
      <c r="P99" s="225"/>
      <c r="Q99" s="19"/>
      <c r="R99" s="19"/>
    </row>
    <row r="100" spans="1:24" s="42" customFormat="1" x14ac:dyDescent="0.2">
      <c r="A100" s="232"/>
      <c r="B100" s="124" t="s">
        <v>15</v>
      </c>
      <c r="C100" s="24" t="s">
        <v>206</v>
      </c>
      <c r="D100" s="24" t="s">
        <v>206</v>
      </c>
      <c r="E100" s="24" t="s">
        <v>206</v>
      </c>
      <c r="F100" s="24" t="s">
        <v>206</v>
      </c>
      <c r="G100" s="24" t="s">
        <v>206</v>
      </c>
      <c r="H100" s="26">
        <f t="shared" si="58"/>
        <v>0</v>
      </c>
      <c r="I100" s="26">
        <v>0</v>
      </c>
      <c r="J100" s="26">
        <v>0</v>
      </c>
      <c r="K100" s="26">
        <v>0</v>
      </c>
      <c r="L100" s="26">
        <v>0</v>
      </c>
      <c r="M100" s="35">
        <v>0</v>
      </c>
      <c r="N100" s="35">
        <v>0</v>
      </c>
      <c r="O100" s="219"/>
      <c r="P100" s="225"/>
      <c r="Q100" s="40"/>
      <c r="R100" s="40"/>
      <c r="S100" s="41"/>
      <c r="T100" s="41"/>
      <c r="U100" s="41"/>
      <c r="V100" s="41"/>
      <c r="W100" s="41"/>
      <c r="X100" s="41"/>
    </row>
    <row r="101" spans="1:24" s="42" customFormat="1" x14ac:dyDescent="0.2">
      <c r="A101" s="232"/>
      <c r="B101" s="124" t="s">
        <v>12</v>
      </c>
      <c r="C101" s="24" t="s">
        <v>206</v>
      </c>
      <c r="D101" s="24" t="s">
        <v>206</v>
      </c>
      <c r="E101" s="24" t="s">
        <v>206</v>
      </c>
      <c r="F101" s="24" t="s">
        <v>206</v>
      </c>
      <c r="G101" s="24" t="s">
        <v>206</v>
      </c>
      <c r="H101" s="5">
        <f t="shared" si="58"/>
        <v>0</v>
      </c>
      <c r="I101" s="5">
        <v>0</v>
      </c>
      <c r="J101" s="5">
        <v>0</v>
      </c>
      <c r="K101" s="5">
        <v>0</v>
      </c>
      <c r="L101" s="5">
        <v>0</v>
      </c>
      <c r="M101" s="126">
        <v>0</v>
      </c>
      <c r="N101" s="126">
        <v>0</v>
      </c>
      <c r="O101" s="219"/>
      <c r="P101" s="225"/>
      <c r="Q101" s="40"/>
      <c r="R101" s="40"/>
      <c r="S101" s="41"/>
      <c r="T101" s="41"/>
      <c r="U101" s="41"/>
      <c r="V101" s="41"/>
      <c r="W101" s="41"/>
      <c r="X101" s="41"/>
    </row>
    <row r="102" spans="1:24" s="42" customFormat="1" x14ac:dyDescent="0.2">
      <c r="A102" s="230"/>
      <c r="B102" s="174" t="s">
        <v>535</v>
      </c>
      <c r="C102" s="24" t="s">
        <v>206</v>
      </c>
      <c r="D102" s="24" t="s">
        <v>206</v>
      </c>
      <c r="E102" s="24" t="s">
        <v>206</v>
      </c>
      <c r="F102" s="24" t="s">
        <v>206</v>
      </c>
      <c r="G102" s="24" t="s">
        <v>206</v>
      </c>
      <c r="H102" s="5">
        <f t="shared" ref="H102" si="59">SUM(I102:L102)</f>
        <v>0</v>
      </c>
      <c r="I102" s="5">
        <v>0</v>
      </c>
      <c r="J102" s="5">
        <v>0</v>
      </c>
      <c r="K102" s="5">
        <v>0</v>
      </c>
      <c r="L102" s="5">
        <v>0</v>
      </c>
      <c r="M102" s="126">
        <v>0</v>
      </c>
      <c r="N102" s="126">
        <v>0</v>
      </c>
      <c r="O102" s="220"/>
      <c r="P102" s="217"/>
      <c r="Q102" s="40"/>
      <c r="R102" s="40"/>
      <c r="S102" s="41"/>
      <c r="T102" s="41"/>
      <c r="U102" s="41"/>
      <c r="V102" s="41"/>
      <c r="W102" s="41"/>
      <c r="X102" s="41"/>
    </row>
    <row r="103" spans="1:24" s="42" customFormat="1" x14ac:dyDescent="0.2">
      <c r="A103" s="231" t="s">
        <v>448</v>
      </c>
      <c r="B103" s="124" t="s">
        <v>447</v>
      </c>
      <c r="C103" s="24"/>
      <c r="D103" s="25"/>
      <c r="E103" s="25"/>
      <c r="F103" s="25"/>
      <c r="G103" s="95"/>
      <c r="H103" s="26">
        <v>1</v>
      </c>
      <c r="I103" s="26">
        <v>0</v>
      </c>
      <c r="J103" s="26">
        <v>0</v>
      </c>
      <c r="K103" s="26">
        <v>0</v>
      </c>
      <c r="L103" s="26">
        <v>0</v>
      </c>
      <c r="M103" s="36">
        <v>3</v>
      </c>
      <c r="N103" s="36">
        <v>0</v>
      </c>
      <c r="O103" s="218" t="s">
        <v>309</v>
      </c>
      <c r="P103" s="221" t="s">
        <v>550</v>
      </c>
      <c r="Q103" s="40"/>
      <c r="R103" s="40"/>
      <c r="S103" s="41"/>
      <c r="T103" s="41"/>
      <c r="U103" s="41"/>
      <c r="V103" s="41"/>
      <c r="W103" s="41"/>
      <c r="X103" s="41"/>
    </row>
    <row r="104" spans="1:24" s="42" customFormat="1" ht="25.5" x14ac:dyDescent="0.2">
      <c r="A104" s="232"/>
      <c r="B104" s="124" t="s">
        <v>85</v>
      </c>
      <c r="C104" s="24"/>
      <c r="D104" s="25"/>
      <c r="E104" s="25"/>
      <c r="F104" s="25"/>
      <c r="G104" s="95"/>
      <c r="H104" s="26">
        <f>H105/H103</f>
        <v>28225.660000000003</v>
      </c>
      <c r="I104" s="26" t="s">
        <v>206</v>
      </c>
      <c r="J104" s="26" t="s">
        <v>206</v>
      </c>
      <c r="K104" s="26" t="s">
        <v>206</v>
      </c>
      <c r="L104" s="26" t="s">
        <v>206</v>
      </c>
      <c r="M104" s="26">
        <f t="shared" ref="M104" si="60">M105/M103</f>
        <v>20371.8</v>
      </c>
      <c r="N104" s="26" t="s">
        <v>51</v>
      </c>
      <c r="O104" s="219"/>
      <c r="P104" s="225"/>
      <c r="Q104" s="40"/>
      <c r="R104" s="40"/>
      <c r="S104" s="41"/>
      <c r="T104" s="41"/>
      <c r="U104" s="41"/>
      <c r="V104" s="41"/>
      <c r="W104" s="41"/>
      <c r="X104" s="41"/>
    </row>
    <row r="105" spans="1:24" s="42" customFormat="1" x14ac:dyDescent="0.2">
      <c r="A105" s="232"/>
      <c r="B105" s="124" t="s">
        <v>74</v>
      </c>
      <c r="C105" s="24"/>
      <c r="D105" s="25"/>
      <c r="E105" s="25"/>
      <c r="F105" s="25"/>
      <c r="G105" s="95"/>
      <c r="H105" s="26">
        <f>SUM(H106:H110)</f>
        <v>28225.660000000003</v>
      </c>
      <c r="I105" s="26">
        <f t="shared" ref="I105:N105" si="61">SUM(I106:I110)</f>
        <v>2830</v>
      </c>
      <c r="J105" s="26">
        <f t="shared" si="61"/>
        <v>3000</v>
      </c>
      <c r="K105" s="26">
        <f t="shared" si="61"/>
        <v>2500</v>
      </c>
      <c r="L105" s="26">
        <f t="shared" si="61"/>
        <v>19895.66</v>
      </c>
      <c r="M105" s="26">
        <f t="shared" si="61"/>
        <v>61115.399999999994</v>
      </c>
      <c r="N105" s="26">
        <f t="shared" si="61"/>
        <v>11672.7</v>
      </c>
      <c r="O105" s="219"/>
      <c r="P105" s="225"/>
      <c r="Q105" s="40"/>
      <c r="R105" s="40"/>
      <c r="S105" s="41"/>
      <c r="T105" s="41"/>
      <c r="U105" s="41"/>
      <c r="V105" s="41"/>
      <c r="W105" s="41"/>
      <c r="X105" s="41"/>
    </row>
    <row r="106" spans="1:24" s="42" customFormat="1" x14ac:dyDescent="0.2">
      <c r="A106" s="232"/>
      <c r="B106" s="228" t="s">
        <v>16</v>
      </c>
      <c r="C106" s="24" t="s">
        <v>41</v>
      </c>
      <c r="D106" s="24" t="s">
        <v>210</v>
      </c>
      <c r="E106" s="27" t="s">
        <v>215</v>
      </c>
      <c r="F106" s="38" t="s">
        <v>446</v>
      </c>
      <c r="G106" s="95">
        <v>621</v>
      </c>
      <c r="H106" s="26">
        <f>SUM(I106:L106)</f>
        <v>11291.7</v>
      </c>
      <c r="I106" s="26">
        <v>2830</v>
      </c>
      <c r="J106" s="26">
        <v>3000</v>
      </c>
      <c r="K106" s="26">
        <v>2500</v>
      </c>
      <c r="L106" s="26">
        <v>2961.7</v>
      </c>
      <c r="M106" s="26">
        <v>11291.7</v>
      </c>
      <c r="N106" s="26">
        <v>11672.7</v>
      </c>
      <c r="O106" s="219"/>
      <c r="P106" s="225"/>
      <c r="Q106" s="40"/>
      <c r="R106" s="40"/>
      <c r="S106" s="41"/>
      <c r="T106" s="41"/>
      <c r="U106" s="41"/>
      <c r="V106" s="41"/>
      <c r="W106" s="41"/>
      <c r="X106" s="41"/>
    </row>
    <row r="107" spans="1:24" s="42" customFormat="1" x14ac:dyDescent="0.2">
      <c r="A107" s="232"/>
      <c r="B107" s="251"/>
      <c r="C107" s="24" t="s">
        <v>41</v>
      </c>
      <c r="D107" s="24" t="s">
        <v>210</v>
      </c>
      <c r="E107" s="27" t="s">
        <v>212</v>
      </c>
      <c r="F107" s="38" t="s">
        <v>446</v>
      </c>
      <c r="G107" s="95">
        <v>622</v>
      </c>
      <c r="H107" s="26">
        <f t="shared" ref="H107:H110" si="62">SUM(I107:L107)</f>
        <v>677.36</v>
      </c>
      <c r="I107" s="26">
        <v>0</v>
      </c>
      <c r="J107" s="26">
        <v>0</v>
      </c>
      <c r="K107" s="26">
        <v>0</v>
      </c>
      <c r="L107" s="26">
        <v>677.36</v>
      </c>
      <c r="M107" s="26">
        <v>49823.7</v>
      </c>
      <c r="N107" s="26">
        <v>0</v>
      </c>
      <c r="O107" s="219"/>
      <c r="P107" s="225"/>
      <c r="Q107" s="40"/>
      <c r="R107" s="40"/>
      <c r="S107" s="41"/>
      <c r="T107" s="41"/>
      <c r="U107" s="41"/>
      <c r="V107" s="41"/>
      <c r="W107" s="41"/>
      <c r="X107" s="41"/>
    </row>
    <row r="108" spans="1:24" s="42" customFormat="1" x14ac:dyDescent="0.2">
      <c r="A108" s="232"/>
      <c r="B108" s="124" t="s">
        <v>14</v>
      </c>
      <c r="C108" s="24" t="s">
        <v>41</v>
      </c>
      <c r="D108" s="24" t="s">
        <v>210</v>
      </c>
      <c r="E108" s="27" t="s">
        <v>212</v>
      </c>
      <c r="F108" s="38" t="s">
        <v>446</v>
      </c>
      <c r="G108" s="95">
        <v>622</v>
      </c>
      <c r="H108" s="26">
        <f t="shared" si="62"/>
        <v>16256.6</v>
      </c>
      <c r="I108" s="26">
        <v>0</v>
      </c>
      <c r="J108" s="26">
        <v>0</v>
      </c>
      <c r="K108" s="26">
        <v>0</v>
      </c>
      <c r="L108" s="26">
        <v>16256.6</v>
      </c>
      <c r="M108" s="26">
        <v>0</v>
      </c>
      <c r="N108" s="35">
        <v>0</v>
      </c>
      <c r="O108" s="219"/>
      <c r="P108" s="225"/>
      <c r="Q108" s="40"/>
      <c r="R108" s="40"/>
      <c r="S108" s="41"/>
      <c r="T108" s="41"/>
      <c r="U108" s="41"/>
      <c r="V108" s="41"/>
      <c r="W108" s="41"/>
      <c r="X108" s="41"/>
    </row>
    <row r="109" spans="1:24" s="42" customFormat="1" x14ac:dyDescent="0.2">
      <c r="A109" s="232"/>
      <c r="B109" s="124" t="s">
        <v>15</v>
      </c>
      <c r="C109" s="24" t="s">
        <v>206</v>
      </c>
      <c r="D109" s="24" t="s">
        <v>206</v>
      </c>
      <c r="E109" s="24" t="s">
        <v>206</v>
      </c>
      <c r="F109" s="24" t="s">
        <v>206</v>
      </c>
      <c r="G109" s="24" t="s">
        <v>206</v>
      </c>
      <c r="H109" s="26">
        <f t="shared" si="62"/>
        <v>0</v>
      </c>
      <c r="I109" s="26">
        <v>0</v>
      </c>
      <c r="J109" s="26">
        <v>0</v>
      </c>
      <c r="K109" s="26">
        <v>0</v>
      </c>
      <c r="L109" s="26">
        <v>0</v>
      </c>
      <c r="M109" s="35">
        <v>0</v>
      </c>
      <c r="N109" s="35">
        <v>0</v>
      </c>
      <c r="O109" s="219"/>
      <c r="P109" s="225"/>
      <c r="Q109" s="40"/>
      <c r="R109" s="40"/>
      <c r="S109" s="41"/>
      <c r="T109" s="41"/>
      <c r="U109" s="41"/>
      <c r="V109" s="41"/>
      <c r="W109" s="41"/>
      <c r="X109" s="41"/>
    </row>
    <row r="110" spans="1:24" s="42" customFormat="1" ht="28.5" customHeight="1" x14ac:dyDescent="0.2">
      <c r="A110" s="232"/>
      <c r="B110" s="124" t="s">
        <v>12</v>
      </c>
      <c r="C110" s="24" t="s">
        <v>206</v>
      </c>
      <c r="D110" s="24" t="s">
        <v>206</v>
      </c>
      <c r="E110" s="24" t="s">
        <v>206</v>
      </c>
      <c r="F110" s="24" t="s">
        <v>206</v>
      </c>
      <c r="G110" s="24" t="s">
        <v>206</v>
      </c>
      <c r="H110" s="5">
        <f t="shared" si="62"/>
        <v>0</v>
      </c>
      <c r="I110" s="5">
        <v>0</v>
      </c>
      <c r="J110" s="5">
        <v>0</v>
      </c>
      <c r="K110" s="5">
        <v>0</v>
      </c>
      <c r="L110" s="5">
        <v>0</v>
      </c>
      <c r="M110" s="126">
        <v>0</v>
      </c>
      <c r="N110" s="126">
        <v>0</v>
      </c>
      <c r="O110" s="219"/>
      <c r="P110" s="225"/>
      <c r="Q110" s="40">
        <v>0</v>
      </c>
      <c r="R110" s="40">
        <v>0</v>
      </c>
      <c r="S110" s="41"/>
      <c r="T110" s="41"/>
      <c r="U110" s="41"/>
      <c r="V110" s="41"/>
      <c r="W110" s="41"/>
      <c r="X110" s="41"/>
    </row>
    <row r="111" spans="1:24" s="42" customFormat="1" ht="17.25" customHeight="1" x14ac:dyDescent="0.2">
      <c r="A111" s="230"/>
      <c r="B111" s="174" t="s">
        <v>535</v>
      </c>
      <c r="C111" s="24" t="s">
        <v>206</v>
      </c>
      <c r="D111" s="24" t="s">
        <v>206</v>
      </c>
      <c r="E111" s="24" t="s">
        <v>206</v>
      </c>
      <c r="F111" s="24" t="s">
        <v>206</v>
      </c>
      <c r="G111" s="24" t="s">
        <v>206</v>
      </c>
      <c r="H111" s="5">
        <f t="shared" ref="H111" si="63">SUM(I111:L111)</f>
        <v>0</v>
      </c>
      <c r="I111" s="5">
        <v>0</v>
      </c>
      <c r="J111" s="5">
        <v>0</v>
      </c>
      <c r="K111" s="5">
        <v>0</v>
      </c>
      <c r="L111" s="5">
        <v>0</v>
      </c>
      <c r="M111" s="126">
        <v>0</v>
      </c>
      <c r="N111" s="126">
        <v>0</v>
      </c>
      <c r="O111" s="220"/>
      <c r="P111" s="217"/>
      <c r="Q111" s="40"/>
      <c r="R111" s="40"/>
      <c r="S111" s="41"/>
      <c r="T111" s="41"/>
      <c r="U111" s="41"/>
      <c r="V111" s="41"/>
      <c r="W111" s="41"/>
      <c r="X111" s="41"/>
    </row>
    <row r="112" spans="1:24" s="42" customFormat="1" ht="12.75" customHeight="1" x14ac:dyDescent="0.2">
      <c r="A112" s="231" t="s">
        <v>453</v>
      </c>
      <c r="B112" s="124" t="s">
        <v>357</v>
      </c>
      <c r="C112" s="24"/>
      <c r="D112" s="25"/>
      <c r="E112" s="25"/>
      <c r="F112" s="25"/>
      <c r="G112" s="95"/>
      <c r="H112" s="36">
        <v>1</v>
      </c>
      <c r="I112" s="36">
        <v>1</v>
      </c>
      <c r="J112" s="36">
        <v>1</v>
      </c>
      <c r="K112" s="36">
        <v>1</v>
      </c>
      <c r="L112" s="36">
        <v>1</v>
      </c>
      <c r="M112" s="36">
        <v>1</v>
      </c>
      <c r="N112" s="36">
        <v>1</v>
      </c>
      <c r="O112" s="218" t="s">
        <v>309</v>
      </c>
      <c r="P112" s="221" t="s">
        <v>551</v>
      </c>
      <c r="Q112" s="40"/>
      <c r="R112" s="40"/>
      <c r="S112" s="41"/>
      <c r="T112" s="41"/>
      <c r="U112" s="41"/>
      <c r="V112" s="41"/>
      <c r="W112" s="41"/>
      <c r="X112" s="41"/>
    </row>
    <row r="113" spans="1:24" s="42" customFormat="1" ht="26.45" customHeight="1" x14ac:dyDescent="0.2">
      <c r="A113" s="232"/>
      <c r="B113" s="124" t="s">
        <v>85</v>
      </c>
      <c r="C113" s="24"/>
      <c r="D113" s="25"/>
      <c r="E113" s="25"/>
      <c r="F113" s="25"/>
      <c r="G113" s="95"/>
      <c r="H113" s="26">
        <f>H114/H112</f>
        <v>445348.56000000006</v>
      </c>
      <c r="I113" s="26" t="s">
        <v>206</v>
      </c>
      <c r="J113" s="26" t="s">
        <v>206</v>
      </c>
      <c r="K113" s="26" t="s">
        <v>206</v>
      </c>
      <c r="L113" s="26" t="s">
        <v>206</v>
      </c>
      <c r="M113" s="26">
        <f t="shared" ref="M113:N113" si="64">M114/M112</f>
        <v>60404.5</v>
      </c>
      <c r="N113" s="26">
        <f t="shared" si="64"/>
        <v>61322.9</v>
      </c>
      <c r="O113" s="219"/>
      <c r="P113" s="225"/>
      <c r="Q113" s="40"/>
      <c r="R113" s="40"/>
      <c r="S113" s="41"/>
      <c r="T113" s="41"/>
      <c r="U113" s="41"/>
      <c r="V113" s="41"/>
      <c r="W113" s="41"/>
      <c r="X113" s="41"/>
    </row>
    <row r="114" spans="1:24" s="42" customFormat="1" ht="13.15" customHeight="1" x14ac:dyDescent="0.2">
      <c r="A114" s="232"/>
      <c r="B114" s="124" t="s">
        <v>74</v>
      </c>
      <c r="C114" s="24"/>
      <c r="D114" s="25"/>
      <c r="E114" s="25"/>
      <c r="F114" s="25"/>
      <c r="G114" s="95"/>
      <c r="H114" s="26">
        <f t="shared" ref="H114:N114" si="65">SUM(H115:H119)</f>
        <v>445348.56000000006</v>
      </c>
      <c r="I114" s="26">
        <f t="shared" si="65"/>
        <v>18695</v>
      </c>
      <c r="J114" s="26">
        <f t="shared" si="65"/>
        <v>18300</v>
      </c>
      <c r="K114" s="26">
        <f t="shared" si="65"/>
        <v>26500</v>
      </c>
      <c r="L114" s="26">
        <f t="shared" si="65"/>
        <v>381853.56</v>
      </c>
      <c r="M114" s="26">
        <f t="shared" si="65"/>
        <v>60404.5</v>
      </c>
      <c r="N114" s="26">
        <f t="shared" si="65"/>
        <v>61322.9</v>
      </c>
      <c r="O114" s="219"/>
      <c r="P114" s="225"/>
      <c r="Q114" s="40"/>
      <c r="R114" s="40"/>
      <c r="S114" s="41"/>
      <c r="T114" s="41"/>
      <c r="U114" s="41"/>
      <c r="V114" s="41"/>
      <c r="W114" s="41"/>
      <c r="X114" s="41"/>
    </row>
    <row r="115" spans="1:24" s="42" customFormat="1" ht="13.15" customHeight="1" x14ac:dyDescent="0.2">
      <c r="A115" s="232"/>
      <c r="B115" s="228" t="s">
        <v>16</v>
      </c>
      <c r="C115" s="24" t="s">
        <v>41</v>
      </c>
      <c r="D115" s="24" t="s">
        <v>210</v>
      </c>
      <c r="E115" s="27" t="s">
        <v>215</v>
      </c>
      <c r="F115" s="38" t="s">
        <v>450</v>
      </c>
      <c r="G115" s="95">
        <v>621</v>
      </c>
      <c r="H115" s="26">
        <f>SUM(I115:L115)</f>
        <v>27089.599999999999</v>
      </c>
      <c r="I115" s="26">
        <v>6300</v>
      </c>
      <c r="J115" s="26">
        <v>7300</v>
      </c>
      <c r="K115" s="26">
        <v>6400</v>
      </c>
      <c r="L115" s="26">
        <v>7089.6</v>
      </c>
      <c r="M115" s="26">
        <v>27859.5</v>
      </c>
      <c r="N115" s="26">
        <v>28777.9</v>
      </c>
      <c r="O115" s="219"/>
      <c r="P115" s="225"/>
      <c r="Q115" s="40"/>
      <c r="R115" s="40"/>
      <c r="S115" s="41"/>
      <c r="T115" s="41"/>
      <c r="U115" s="41"/>
      <c r="V115" s="41"/>
      <c r="W115" s="41"/>
      <c r="X115" s="41"/>
    </row>
    <row r="116" spans="1:24" s="42" customFormat="1" ht="13.15" customHeight="1" x14ac:dyDescent="0.2">
      <c r="A116" s="232"/>
      <c r="B116" s="251"/>
      <c r="C116" s="24" t="s">
        <v>41</v>
      </c>
      <c r="D116" s="24" t="s">
        <v>210</v>
      </c>
      <c r="E116" s="24" t="s">
        <v>212</v>
      </c>
      <c r="F116" s="38" t="s">
        <v>450</v>
      </c>
      <c r="G116" s="95" t="s">
        <v>45</v>
      </c>
      <c r="H116" s="26">
        <f t="shared" ref="H116:H119" si="66">SUM(I116:L116)</f>
        <v>95013.56</v>
      </c>
      <c r="I116" s="26">
        <v>12395</v>
      </c>
      <c r="J116" s="26">
        <v>11000</v>
      </c>
      <c r="K116" s="26">
        <v>20100</v>
      </c>
      <c r="L116" s="26">
        <v>51518.559999999998</v>
      </c>
      <c r="M116" s="26">
        <v>32545</v>
      </c>
      <c r="N116" s="26">
        <v>32545</v>
      </c>
      <c r="O116" s="219"/>
      <c r="P116" s="225"/>
      <c r="Q116" s="40"/>
      <c r="R116" s="40"/>
      <c r="S116" s="41"/>
      <c r="T116" s="41"/>
      <c r="U116" s="41"/>
      <c r="V116" s="41"/>
      <c r="W116" s="41"/>
      <c r="X116" s="41"/>
    </row>
    <row r="117" spans="1:24" s="42" customFormat="1" ht="13.15" customHeight="1" x14ac:dyDescent="0.2">
      <c r="A117" s="232"/>
      <c r="B117" s="124" t="s">
        <v>14</v>
      </c>
      <c r="C117" s="24" t="s">
        <v>41</v>
      </c>
      <c r="D117" s="24" t="s">
        <v>210</v>
      </c>
      <c r="E117" s="24" t="s">
        <v>212</v>
      </c>
      <c r="F117" s="38" t="s">
        <v>450</v>
      </c>
      <c r="G117" s="95">
        <v>622</v>
      </c>
      <c r="H117" s="26">
        <f t="shared" si="66"/>
        <v>323245.40000000002</v>
      </c>
      <c r="I117" s="26">
        <v>0</v>
      </c>
      <c r="J117" s="26">
        <v>0</v>
      </c>
      <c r="K117" s="26">
        <v>0</v>
      </c>
      <c r="L117" s="26">
        <v>323245.40000000002</v>
      </c>
      <c r="M117" s="26">
        <v>0</v>
      </c>
      <c r="N117" s="26">
        <v>0</v>
      </c>
      <c r="O117" s="219"/>
      <c r="P117" s="225"/>
      <c r="Q117" s="40"/>
      <c r="R117" s="40"/>
      <c r="S117" s="41"/>
      <c r="T117" s="41"/>
      <c r="U117" s="41"/>
      <c r="V117" s="41"/>
      <c r="W117" s="41"/>
      <c r="X117" s="41"/>
    </row>
    <row r="118" spans="1:24" s="42" customFormat="1" x14ac:dyDescent="0.2">
      <c r="A118" s="232"/>
      <c r="B118" s="124" t="s">
        <v>15</v>
      </c>
      <c r="C118" s="24"/>
      <c r="D118" s="25"/>
      <c r="E118" s="25"/>
      <c r="F118" s="25"/>
      <c r="G118" s="95"/>
      <c r="H118" s="26">
        <f t="shared" si="66"/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19"/>
      <c r="P118" s="225"/>
      <c r="Q118" s="40"/>
      <c r="R118" s="40"/>
      <c r="S118" s="41"/>
      <c r="T118" s="41"/>
      <c r="U118" s="41"/>
      <c r="V118" s="41"/>
      <c r="W118" s="41"/>
      <c r="X118" s="41"/>
    </row>
    <row r="119" spans="1:24" s="42" customFormat="1" ht="24" customHeight="1" x14ac:dyDescent="0.2">
      <c r="A119" s="232"/>
      <c r="B119" s="124" t="s">
        <v>12</v>
      </c>
      <c r="C119" s="24" t="s">
        <v>206</v>
      </c>
      <c r="D119" s="24" t="s">
        <v>206</v>
      </c>
      <c r="E119" s="24" t="s">
        <v>206</v>
      </c>
      <c r="F119" s="24" t="s">
        <v>206</v>
      </c>
      <c r="G119" s="24" t="s">
        <v>206</v>
      </c>
      <c r="H119" s="5">
        <f t="shared" si="66"/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219"/>
      <c r="P119" s="225"/>
      <c r="Q119" s="48"/>
      <c r="R119" s="48"/>
      <c r="S119" s="41"/>
      <c r="T119" s="41"/>
      <c r="U119" s="41"/>
      <c r="V119" s="41"/>
      <c r="W119" s="41"/>
      <c r="X119" s="41"/>
    </row>
    <row r="120" spans="1:24" s="42" customFormat="1" ht="19.5" customHeight="1" x14ac:dyDescent="0.2">
      <c r="A120" s="230"/>
      <c r="B120" s="174" t="s">
        <v>535</v>
      </c>
      <c r="C120" s="24" t="s">
        <v>206</v>
      </c>
      <c r="D120" s="24" t="s">
        <v>206</v>
      </c>
      <c r="E120" s="24" t="s">
        <v>206</v>
      </c>
      <c r="F120" s="24" t="s">
        <v>206</v>
      </c>
      <c r="G120" s="24" t="s">
        <v>206</v>
      </c>
      <c r="H120" s="5">
        <f t="shared" ref="H120" si="67">SUM(I120:L120)</f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220"/>
      <c r="P120" s="217"/>
      <c r="Q120" s="48"/>
      <c r="R120" s="48"/>
      <c r="S120" s="41"/>
      <c r="T120" s="41"/>
      <c r="U120" s="41"/>
      <c r="V120" s="41"/>
      <c r="W120" s="41"/>
      <c r="X120" s="41"/>
    </row>
    <row r="121" spans="1:24" s="42" customFormat="1" ht="24" customHeight="1" x14ac:dyDescent="0.2">
      <c r="A121" s="231" t="s">
        <v>451</v>
      </c>
      <c r="B121" s="124" t="s">
        <v>357</v>
      </c>
      <c r="C121" s="24"/>
      <c r="D121" s="25"/>
      <c r="E121" s="25"/>
      <c r="F121" s="25"/>
      <c r="G121" s="95"/>
      <c r="H121" s="36">
        <v>1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218" t="s">
        <v>304</v>
      </c>
      <c r="P121" s="221" t="s">
        <v>552</v>
      </c>
      <c r="Q121" s="48"/>
      <c r="R121" s="48"/>
      <c r="S121" s="41"/>
      <c r="T121" s="41"/>
      <c r="U121" s="41"/>
      <c r="V121" s="41"/>
      <c r="W121" s="41"/>
      <c r="X121" s="41"/>
    </row>
    <row r="122" spans="1:24" s="42" customFormat="1" ht="29.25" customHeight="1" x14ac:dyDescent="0.2">
      <c r="A122" s="232"/>
      <c r="B122" s="124" t="s">
        <v>85</v>
      </c>
      <c r="C122" s="24"/>
      <c r="D122" s="25"/>
      <c r="E122" s="25"/>
      <c r="F122" s="25"/>
      <c r="G122" s="95"/>
      <c r="H122" s="26">
        <f>H123/H121</f>
        <v>15578.23</v>
      </c>
      <c r="I122" s="26" t="s">
        <v>206</v>
      </c>
      <c r="J122" s="26" t="s">
        <v>206</v>
      </c>
      <c r="K122" s="26" t="s">
        <v>206</v>
      </c>
      <c r="L122" s="26" t="s">
        <v>206</v>
      </c>
      <c r="M122" s="26" t="s">
        <v>51</v>
      </c>
      <c r="N122" s="26" t="s">
        <v>51</v>
      </c>
      <c r="O122" s="219"/>
      <c r="P122" s="225"/>
      <c r="Q122" s="48"/>
      <c r="R122" s="48"/>
      <c r="S122" s="41"/>
      <c r="T122" s="41"/>
      <c r="U122" s="41"/>
      <c r="V122" s="41"/>
      <c r="W122" s="41"/>
      <c r="X122" s="41"/>
    </row>
    <row r="123" spans="1:24" s="42" customFormat="1" x14ac:dyDescent="0.2">
      <c r="A123" s="232"/>
      <c r="B123" s="124" t="s">
        <v>74</v>
      </c>
      <c r="C123" s="24"/>
      <c r="D123" s="25"/>
      <c r="E123" s="25"/>
      <c r="F123" s="25"/>
      <c r="G123" s="95"/>
      <c r="H123" s="26">
        <f>SUM(H124:H127)</f>
        <v>15578.23</v>
      </c>
      <c r="I123" s="26">
        <f>SUM(I124:I127)</f>
        <v>0</v>
      </c>
      <c r="J123" s="26">
        <f t="shared" ref="J123:N123" si="68">SUM(J124:J127)</f>
        <v>2500</v>
      </c>
      <c r="K123" s="26">
        <f t="shared" si="68"/>
        <v>2500</v>
      </c>
      <c r="L123" s="26">
        <f t="shared" si="68"/>
        <v>10578.23</v>
      </c>
      <c r="M123" s="26">
        <f t="shared" si="68"/>
        <v>0</v>
      </c>
      <c r="N123" s="26">
        <f t="shared" si="68"/>
        <v>0</v>
      </c>
      <c r="O123" s="219"/>
      <c r="P123" s="225"/>
      <c r="Q123" s="48"/>
      <c r="R123" s="48"/>
      <c r="S123" s="41"/>
      <c r="T123" s="41"/>
      <c r="U123" s="41"/>
      <c r="V123" s="41"/>
      <c r="W123" s="41"/>
      <c r="X123" s="41"/>
    </row>
    <row r="124" spans="1:24" s="42" customFormat="1" x14ac:dyDescent="0.2">
      <c r="A124" s="232"/>
      <c r="B124" s="138" t="s">
        <v>16</v>
      </c>
      <c r="C124" s="24" t="s">
        <v>41</v>
      </c>
      <c r="D124" s="24" t="s">
        <v>210</v>
      </c>
      <c r="E124" s="24" t="s">
        <v>212</v>
      </c>
      <c r="F124" s="38" t="s">
        <v>454</v>
      </c>
      <c r="G124" s="95">
        <v>244</v>
      </c>
      <c r="H124" s="26">
        <f>SUM(I124:L124)</f>
        <v>15578.23</v>
      </c>
      <c r="I124" s="26">
        <v>0</v>
      </c>
      <c r="J124" s="26">
        <v>2500</v>
      </c>
      <c r="K124" s="26">
        <v>2500</v>
      </c>
      <c r="L124" s="26">
        <v>10578.23</v>
      </c>
      <c r="M124" s="26">
        <v>0</v>
      </c>
      <c r="N124" s="26">
        <v>0</v>
      </c>
      <c r="O124" s="219"/>
      <c r="P124" s="225"/>
      <c r="Q124" s="48"/>
      <c r="R124" s="48"/>
      <c r="S124" s="41"/>
      <c r="T124" s="41"/>
      <c r="U124" s="41"/>
      <c r="V124" s="41"/>
      <c r="W124" s="41"/>
      <c r="X124" s="41"/>
    </row>
    <row r="125" spans="1:24" s="42" customFormat="1" x14ac:dyDescent="0.2">
      <c r="A125" s="232"/>
      <c r="B125" s="124" t="s">
        <v>14</v>
      </c>
      <c r="C125" s="24" t="s">
        <v>206</v>
      </c>
      <c r="D125" s="25" t="s">
        <v>206</v>
      </c>
      <c r="E125" s="25" t="s">
        <v>206</v>
      </c>
      <c r="F125" s="25" t="s">
        <v>206</v>
      </c>
      <c r="G125" s="95" t="s">
        <v>206</v>
      </c>
      <c r="H125" s="26">
        <f t="shared" ref="H125:H127" si="69">SUM(I125:L125)</f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19"/>
      <c r="P125" s="225"/>
      <c r="Q125" s="48"/>
      <c r="R125" s="48"/>
      <c r="S125" s="41"/>
      <c r="T125" s="41"/>
      <c r="U125" s="41"/>
      <c r="V125" s="41"/>
      <c r="W125" s="41"/>
      <c r="X125" s="41"/>
    </row>
    <row r="126" spans="1:24" s="42" customFormat="1" x14ac:dyDescent="0.2">
      <c r="A126" s="232"/>
      <c r="B126" s="124" t="s">
        <v>15</v>
      </c>
      <c r="C126" s="24" t="s">
        <v>206</v>
      </c>
      <c r="D126" s="25" t="s">
        <v>206</v>
      </c>
      <c r="E126" s="25" t="s">
        <v>206</v>
      </c>
      <c r="F126" s="25" t="s">
        <v>206</v>
      </c>
      <c r="G126" s="95" t="s">
        <v>206</v>
      </c>
      <c r="H126" s="26">
        <f t="shared" si="69"/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19"/>
      <c r="P126" s="225"/>
      <c r="Q126" s="48"/>
      <c r="R126" s="48"/>
      <c r="S126" s="41"/>
      <c r="T126" s="41"/>
      <c r="U126" s="41"/>
      <c r="V126" s="41"/>
      <c r="W126" s="41"/>
      <c r="X126" s="41"/>
    </row>
    <row r="127" spans="1:24" s="42" customFormat="1" ht="29.25" customHeight="1" x14ac:dyDescent="0.2">
      <c r="A127" s="232"/>
      <c r="B127" s="124" t="s">
        <v>12</v>
      </c>
      <c r="C127" s="24" t="s">
        <v>206</v>
      </c>
      <c r="D127" s="25" t="s">
        <v>206</v>
      </c>
      <c r="E127" s="25" t="s">
        <v>206</v>
      </c>
      <c r="F127" s="25" t="s">
        <v>206</v>
      </c>
      <c r="G127" s="95" t="s">
        <v>206</v>
      </c>
      <c r="H127" s="5">
        <f t="shared" si="69"/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219"/>
      <c r="P127" s="225"/>
      <c r="Q127" s="48"/>
      <c r="R127" s="48"/>
      <c r="S127" s="41"/>
      <c r="T127" s="41"/>
      <c r="U127" s="41"/>
      <c r="V127" s="41"/>
      <c r="W127" s="41"/>
      <c r="X127" s="41"/>
    </row>
    <row r="128" spans="1:24" s="42" customFormat="1" ht="29.25" customHeight="1" x14ac:dyDescent="0.2">
      <c r="A128" s="230"/>
      <c r="B128" s="174" t="s">
        <v>535</v>
      </c>
      <c r="C128" s="24" t="s">
        <v>206</v>
      </c>
      <c r="D128" s="24" t="s">
        <v>206</v>
      </c>
      <c r="E128" s="24" t="s">
        <v>206</v>
      </c>
      <c r="F128" s="24" t="s">
        <v>206</v>
      </c>
      <c r="G128" s="24" t="s">
        <v>206</v>
      </c>
      <c r="H128" s="5">
        <f t="shared" ref="H128" si="70">SUM(I128:L128)</f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220"/>
      <c r="P128" s="217"/>
      <c r="Q128" s="48"/>
      <c r="R128" s="48"/>
      <c r="S128" s="41"/>
      <c r="T128" s="41"/>
      <c r="U128" s="41"/>
      <c r="V128" s="41"/>
      <c r="W128" s="41"/>
      <c r="X128" s="41"/>
    </row>
    <row r="129" spans="1:24" s="42" customFormat="1" ht="24" customHeight="1" x14ac:dyDescent="0.2">
      <c r="A129" s="231" t="s">
        <v>452</v>
      </c>
      <c r="B129" s="124" t="s">
        <v>388</v>
      </c>
      <c r="C129" s="24"/>
      <c r="D129" s="25"/>
      <c r="E129" s="25"/>
      <c r="F129" s="25"/>
      <c r="G129" s="95"/>
      <c r="H129" s="89">
        <v>4485</v>
      </c>
      <c r="I129" s="89">
        <v>0</v>
      </c>
      <c r="J129" s="89">
        <v>0</v>
      </c>
      <c r="K129" s="89">
        <v>0</v>
      </c>
      <c r="L129" s="89">
        <v>4485</v>
      </c>
      <c r="M129" s="89">
        <v>43232</v>
      </c>
      <c r="N129" s="89">
        <v>0</v>
      </c>
      <c r="O129" s="218" t="s">
        <v>368</v>
      </c>
      <c r="P129" s="221" t="s">
        <v>553</v>
      </c>
      <c r="Q129" s="48"/>
      <c r="R129" s="48"/>
      <c r="S129" s="41"/>
      <c r="T129" s="41"/>
      <c r="U129" s="41"/>
      <c r="V129" s="41"/>
      <c r="W129" s="41"/>
      <c r="X129" s="41"/>
    </row>
    <row r="130" spans="1:24" s="42" customFormat="1" ht="25.5" x14ac:dyDescent="0.2">
      <c r="A130" s="232"/>
      <c r="B130" s="124" t="s">
        <v>85</v>
      </c>
      <c r="C130" s="24"/>
      <c r="D130" s="25"/>
      <c r="E130" s="25"/>
      <c r="F130" s="25"/>
      <c r="G130" s="95"/>
      <c r="H130" s="26">
        <f>H131/H129</f>
        <v>6.6857971014492756</v>
      </c>
      <c r="I130" s="26" t="s">
        <v>206</v>
      </c>
      <c r="J130" s="26" t="s">
        <v>206</v>
      </c>
      <c r="K130" s="26" t="s">
        <v>206</v>
      </c>
      <c r="L130" s="26" t="s">
        <v>206</v>
      </c>
      <c r="M130" s="26">
        <f t="shared" ref="M130" si="71">M131/M129</f>
        <v>6.4887606402664701</v>
      </c>
      <c r="N130" s="26" t="s">
        <v>51</v>
      </c>
      <c r="O130" s="219"/>
      <c r="P130" s="225"/>
      <c r="Q130" s="48"/>
      <c r="R130" s="48"/>
      <c r="S130" s="41"/>
      <c r="T130" s="41"/>
      <c r="U130" s="41"/>
      <c r="V130" s="41"/>
      <c r="W130" s="41"/>
      <c r="X130" s="41"/>
    </row>
    <row r="131" spans="1:24" s="42" customFormat="1" x14ac:dyDescent="0.2">
      <c r="A131" s="232"/>
      <c r="B131" s="124" t="s">
        <v>74</v>
      </c>
      <c r="C131" s="24"/>
      <c r="D131" s="25"/>
      <c r="E131" s="25"/>
      <c r="F131" s="25"/>
      <c r="G131" s="95"/>
      <c r="H131" s="26">
        <f>SUM(H132:H135)</f>
        <v>29985.8</v>
      </c>
      <c r="I131" s="26">
        <f t="shared" ref="I131:N131" si="72">SUM(I132:I135)</f>
        <v>0</v>
      </c>
      <c r="J131" s="26">
        <f t="shared" si="72"/>
        <v>0</v>
      </c>
      <c r="K131" s="26">
        <f t="shared" si="72"/>
        <v>0</v>
      </c>
      <c r="L131" s="26">
        <f t="shared" si="72"/>
        <v>29985.8</v>
      </c>
      <c r="M131" s="26">
        <f t="shared" si="72"/>
        <v>280522.10000000003</v>
      </c>
      <c r="N131" s="26">
        <f t="shared" si="72"/>
        <v>0</v>
      </c>
      <c r="O131" s="219"/>
      <c r="P131" s="225"/>
      <c r="Q131" s="48"/>
      <c r="R131" s="48"/>
      <c r="S131" s="41"/>
      <c r="T131" s="41"/>
      <c r="U131" s="41"/>
      <c r="V131" s="41"/>
      <c r="W131" s="41"/>
      <c r="X131" s="41"/>
    </row>
    <row r="132" spans="1:24" s="42" customFormat="1" x14ac:dyDescent="0.2">
      <c r="A132" s="232"/>
      <c r="B132" s="138" t="s">
        <v>16</v>
      </c>
      <c r="C132" s="24" t="s">
        <v>41</v>
      </c>
      <c r="D132" s="24" t="s">
        <v>210</v>
      </c>
      <c r="E132" s="24" t="s">
        <v>212</v>
      </c>
      <c r="F132" s="38" t="s">
        <v>515</v>
      </c>
      <c r="G132" s="95">
        <v>244</v>
      </c>
      <c r="H132" s="26">
        <f t="shared" ref="H132:H133" si="73">SUM(I132:L132)</f>
        <v>1199.5</v>
      </c>
      <c r="I132" s="26">
        <v>0</v>
      </c>
      <c r="J132" s="26">
        <v>0</v>
      </c>
      <c r="K132" s="26">
        <v>0</v>
      </c>
      <c r="L132" s="26">
        <v>1199.5</v>
      </c>
      <c r="M132" s="26">
        <v>11220.9</v>
      </c>
      <c r="N132" s="26">
        <v>0</v>
      </c>
      <c r="O132" s="219"/>
      <c r="P132" s="225"/>
      <c r="Q132" s="48"/>
      <c r="R132" s="48"/>
      <c r="S132" s="41"/>
      <c r="T132" s="41"/>
      <c r="U132" s="41"/>
      <c r="V132" s="41"/>
      <c r="W132" s="41"/>
      <c r="X132" s="41"/>
    </row>
    <row r="133" spans="1:24" s="42" customFormat="1" x14ac:dyDescent="0.2">
      <c r="A133" s="232"/>
      <c r="B133" s="124" t="s">
        <v>14</v>
      </c>
      <c r="C133" s="24" t="s">
        <v>41</v>
      </c>
      <c r="D133" s="24" t="s">
        <v>210</v>
      </c>
      <c r="E133" s="24" t="s">
        <v>212</v>
      </c>
      <c r="F133" s="38" t="s">
        <v>515</v>
      </c>
      <c r="G133" s="95">
        <v>244</v>
      </c>
      <c r="H133" s="26">
        <f t="shared" si="73"/>
        <v>28786.3</v>
      </c>
      <c r="I133" s="26">
        <v>0</v>
      </c>
      <c r="J133" s="26">
        <v>0</v>
      </c>
      <c r="K133" s="26">
        <v>0</v>
      </c>
      <c r="L133" s="26">
        <v>28786.3</v>
      </c>
      <c r="M133" s="26">
        <v>269301.2</v>
      </c>
      <c r="N133" s="26">
        <v>0</v>
      </c>
      <c r="O133" s="219"/>
      <c r="P133" s="225"/>
      <c r="Q133" s="48"/>
      <c r="R133" s="48"/>
      <c r="S133" s="41"/>
      <c r="T133" s="41"/>
      <c r="U133" s="41"/>
      <c r="V133" s="41"/>
      <c r="W133" s="41"/>
      <c r="X133" s="41"/>
    </row>
    <row r="134" spans="1:24" s="42" customFormat="1" x14ac:dyDescent="0.2">
      <c r="A134" s="232"/>
      <c r="B134" s="124" t="s">
        <v>15</v>
      </c>
      <c r="C134" s="24" t="s">
        <v>206</v>
      </c>
      <c r="D134" s="25" t="s">
        <v>206</v>
      </c>
      <c r="E134" s="25" t="s">
        <v>206</v>
      </c>
      <c r="F134" s="25" t="s">
        <v>206</v>
      </c>
      <c r="G134" s="95" t="s">
        <v>206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19"/>
      <c r="P134" s="225"/>
      <c r="Q134" s="48"/>
      <c r="R134" s="48"/>
      <c r="S134" s="41"/>
      <c r="T134" s="41"/>
      <c r="U134" s="41"/>
      <c r="V134" s="41"/>
      <c r="W134" s="41"/>
      <c r="X134" s="41"/>
    </row>
    <row r="135" spans="1:24" s="42" customFormat="1" x14ac:dyDescent="0.2">
      <c r="A135" s="232"/>
      <c r="B135" s="124" t="s">
        <v>12</v>
      </c>
      <c r="C135" s="24" t="s">
        <v>206</v>
      </c>
      <c r="D135" s="25" t="s">
        <v>206</v>
      </c>
      <c r="E135" s="25" t="s">
        <v>206</v>
      </c>
      <c r="F135" s="25" t="s">
        <v>206</v>
      </c>
      <c r="G135" s="95" t="s">
        <v>206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19"/>
      <c r="P135" s="225"/>
      <c r="Q135" s="48"/>
      <c r="R135" s="48"/>
      <c r="S135" s="41"/>
      <c r="T135" s="41"/>
      <c r="U135" s="41"/>
      <c r="V135" s="41"/>
      <c r="W135" s="41"/>
      <c r="X135" s="41"/>
    </row>
    <row r="136" spans="1:24" s="42" customFormat="1" x14ac:dyDescent="0.2">
      <c r="A136" s="230"/>
      <c r="B136" s="174" t="s">
        <v>535</v>
      </c>
      <c r="C136" s="24" t="s">
        <v>206</v>
      </c>
      <c r="D136" s="24" t="s">
        <v>206</v>
      </c>
      <c r="E136" s="24" t="s">
        <v>206</v>
      </c>
      <c r="F136" s="24" t="s">
        <v>206</v>
      </c>
      <c r="G136" s="24" t="s">
        <v>206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20"/>
      <c r="P136" s="217"/>
      <c r="Q136" s="48"/>
      <c r="R136" s="48"/>
      <c r="S136" s="41"/>
      <c r="T136" s="41"/>
      <c r="U136" s="41"/>
      <c r="V136" s="41"/>
      <c r="W136" s="41"/>
      <c r="X136" s="41"/>
    </row>
    <row r="137" spans="1:24" ht="25.5" x14ac:dyDescent="0.2">
      <c r="A137" s="228" t="s">
        <v>519</v>
      </c>
      <c r="B137" s="124" t="s">
        <v>339</v>
      </c>
      <c r="C137" s="1"/>
      <c r="D137" s="1"/>
      <c r="E137" s="1"/>
      <c r="F137" s="1"/>
      <c r="G137" s="93"/>
      <c r="H137" s="5" t="s">
        <v>51</v>
      </c>
      <c r="I137" s="5" t="s">
        <v>51</v>
      </c>
      <c r="J137" s="5" t="s">
        <v>51</v>
      </c>
      <c r="K137" s="5" t="s">
        <v>51</v>
      </c>
      <c r="L137" s="5" t="s">
        <v>51</v>
      </c>
      <c r="M137" s="4" t="s">
        <v>51</v>
      </c>
      <c r="N137" s="4" t="s">
        <v>51</v>
      </c>
      <c r="O137" s="221" t="s">
        <v>340</v>
      </c>
      <c r="P137" s="221" t="s">
        <v>365</v>
      </c>
    </row>
    <row r="138" spans="1:24" ht="25.5" x14ac:dyDescent="0.2">
      <c r="A138" s="229"/>
      <c r="B138" s="124" t="s">
        <v>92</v>
      </c>
      <c r="C138" s="1"/>
      <c r="D138" s="1"/>
      <c r="E138" s="1"/>
      <c r="F138" s="1"/>
      <c r="G138" s="93"/>
      <c r="H138" s="5" t="s">
        <v>51</v>
      </c>
      <c r="I138" s="26" t="s">
        <v>206</v>
      </c>
      <c r="J138" s="26" t="s">
        <v>206</v>
      </c>
      <c r="K138" s="26" t="s">
        <v>206</v>
      </c>
      <c r="L138" s="26" t="s">
        <v>206</v>
      </c>
      <c r="M138" s="4" t="s">
        <v>51</v>
      </c>
      <c r="N138" s="4" t="s">
        <v>51</v>
      </c>
      <c r="O138" s="225"/>
      <c r="P138" s="225"/>
    </row>
    <row r="139" spans="1:24" x14ac:dyDescent="0.2">
      <c r="A139" s="229"/>
      <c r="B139" s="32" t="s">
        <v>74</v>
      </c>
      <c r="C139" s="1"/>
      <c r="D139" s="1"/>
      <c r="E139" s="1"/>
      <c r="F139" s="1"/>
      <c r="G139" s="93"/>
      <c r="H139" s="5">
        <f>SUM(H140:H149)</f>
        <v>271436.3</v>
      </c>
      <c r="I139" s="5">
        <f t="shared" ref="I139:N139" si="74">SUM(I140:I149)</f>
        <v>0</v>
      </c>
      <c r="J139" s="5">
        <f t="shared" si="74"/>
        <v>0</v>
      </c>
      <c r="K139" s="5">
        <f t="shared" si="74"/>
        <v>11980.199999999999</v>
      </c>
      <c r="L139" s="5">
        <f t="shared" si="74"/>
        <v>259456.09999999998</v>
      </c>
      <c r="M139" s="5">
        <f t="shared" si="74"/>
        <v>803229.6</v>
      </c>
      <c r="N139" s="5">
        <f t="shared" si="74"/>
        <v>501306.89999999991</v>
      </c>
      <c r="O139" s="225"/>
      <c r="P139" s="225"/>
    </row>
    <row r="140" spans="1:24" x14ac:dyDescent="0.2">
      <c r="A140" s="229"/>
      <c r="B140" s="228" t="s">
        <v>16</v>
      </c>
      <c r="C140" s="24">
        <v>136</v>
      </c>
      <c r="D140" s="25" t="s">
        <v>210</v>
      </c>
      <c r="E140" s="25" t="s">
        <v>212</v>
      </c>
      <c r="F140" s="25" t="s">
        <v>430</v>
      </c>
      <c r="G140" s="95" t="s">
        <v>48</v>
      </c>
      <c r="H140" s="5">
        <f>H154</f>
        <v>33398.699999999997</v>
      </c>
      <c r="I140" s="5">
        <f t="shared" ref="I140:N140" si="75">I154</f>
        <v>0</v>
      </c>
      <c r="J140" s="5">
        <f t="shared" si="75"/>
        <v>0</v>
      </c>
      <c r="K140" s="5">
        <f t="shared" si="75"/>
        <v>10000</v>
      </c>
      <c r="L140" s="5">
        <f t="shared" si="75"/>
        <v>23398.7</v>
      </c>
      <c r="M140" s="5">
        <f t="shared" si="75"/>
        <v>123381.6</v>
      </c>
      <c r="N140" s="5">
        <f t="shared" si="75"/>
        <v>143560.79999999999</v>
      </c>
      <c r="O140" s="225"/>
      <c r="P140" s="225"/>
    </row>
    <row r="141" spans="1:24" x14ac:dyDescent="0.2">
      <c r="A141" s="229"/>
      <c r="B141" s="229"/>
      <c r="C141" s="24">
        <v>136</v>
      </c>
      <c r="D141" s="25" t="s">
        <v>210</v>
      </c>
      <c r="E141" s="25" t="s">
        <v>212</v>
      </c>
      <c r="F141" s="25" t="s">
        <v>430</v>
      </c>
      <c r="G141" s="95" t="s">
        <v>46</v>
      </c>
      <c r="H141" s="5">
        <f>H155</f>
        <v>2110</v>
      </c>
      <c r="I141" s="5">
        <f t="shared" ref="I141:N141" si="76">I155</f>
        <v>0</v>
      </c>
      <c r="J141" s="5">
        <f t="shared" si="76"/>
        <v>0</v>
      </c>
      <c r="K141" s="5">
        <f t="shared" si="76"/>
        <v>616.9</v>
      </c>
      <c r="L141" s="5">
        <f t="shared" si="76"/>
        <v>1493.1</v>
      </c>
      <c r="M141" s="5">
        <f t="shared" si="76"/>
        <v>2180.6</v>
      </c>
      <c r="N141" s="5">
        <f t="shared" si="76"/>
        <v>6949.3</v>
      </c>
      <c r="O141" s="225"/>
      <c r="P141" s="225"/>
    </row>
    <row r="142" spans="1:24" x14ac:dyDescent="0.2">
      <c r="A142" s="229"/>
      <c r="B142" s="229"/>
      <c r="C142" s="24">
        <v>136</v>
      </c>
      <c r="D142" s="25" t="s">
        <v>210</v>
      </c>
      <c r="E142" s="25" t="s">
        <v>212</v>
      </c>
      <c r="F142" s="25" t="s">
        <v>430</v>
      </c>
      <c r="G142" s="95" t="s">
        <v>45</v>
      </c>
      <c r="H142" s="5">
        <f>H156</f>
        <v>0</v>
      </c>
      <c r="I142" s="5">
        <f t="shared" ref="I142:N142" si="77">I156</f>
        <v>0</v>
      </c>
      <c r="J142" s="5">
        <f t="shared" si="77"/>
        <v>0</v>
      </c>
      <c r="K142" s="5">
        <f t="shared" si="77"/>
        <v>0</v>
      </c>
      <c r="L142" s="5">
        <f t="shared" si="77"/>
        <v>0</v>
      </c>
      <c r="M142" s="5">
        <f t="shared" si="77"/>
        <v>6586.5</v>
      </c>
      <c r="N142" s="5">
        <f t="shared" si="77"/>
        <v>0</v>
      </c>
      <c r="O142" s="225"/>
      <c r="P142" s="225"/>
    </row>
    <row r="143" spans="1:24" x14ac:dyDescent="0.2">
      <c r="A143" s="229"/>
      <c r="B143" s="251"/>
      <c r="C143" s="24">
        <v>136</v>
      </c>
      <c r="D143" s="25" t="s">
        <v>210</v>
      </c>
      <c r="E143" s="25" t="s">
        <v>212</v>
      </c>
      <c r="F143" s="25" t="s">
        <v>432</v>
      </c>
      <c r="G143" s="95" t="s">
        <v>48</v>
      </c>
      <c r="H143" s="5">
        <f>H166</f>
        <v>4143.8999999999996</v>
      </c>
      <c r="I143" s="5">
        <f t="shared" ref="I143:N143" si="78">I166</f>
        <v>0</v>
      </c>
      <c r="J143" s="5">
        <f t="shared" si="78"/>
        <v>0</v>
      </c>
      <c r="K143" s="5">
        <f t="shared" si="78"/>
        <v>1363.3</v>
      </c>
      <c r="L143" s="5">
        <f t="shared" si="78"/>
        <v>2780.6</v>
      </c>
      <c r="M143" s="5">
        <f t="shared" si="78"/>
        <v>7721.8</v>
      </c>
      <c r="N143" s="5">
        <f t="shared" si="78"/>
        <v>20287.599999999999</v>
      </c>
      <c r="O143" s="225"/>
      <c r="P143" s="225"/>
    </row>
    <row r="144" spans="1:24" x14ac:dyDescent="0.2">
      <c r="A144" s="229"/>
      <c r="B144" s="228" t="s">
        <v>14</v>
      </c>
      <c r="C144" s="24">
        <v>136</v>
      </c>
      <c r="D144" s="25" t="s">
        <v>210</v>
      </c>
      <c r="E144" s="25" t="s">
        <v>212</v>
      </c>
      <c r="F144" s="25" t="s">
        <v>430</v>
      </c>
      <c r="G144" s="95" t="s">
        <v>48</v>
      </c>
      <c r="H144" s="5">
        <f>H157</f>
        <v>206036.6</v>
      </c>
      <c r="I144" s="5">
        <f t="shared" ref="I144:N144" si="79">I157</f>
        <v>0</v>
      </c>
      <c r="J144" s="5">
        <f t="shared" si="79"/>
        <v>0</v>
      </c>
      <c r="K144" s="5">
        <f t="shared" si="79"/>
        <v>0</v>
      </c>
      <c r="L144" s="5">
        <f t="shared" si="79"/>
        <v>206036.6</v>
      </c>
      <c r="M144" s="5">
        <f t="shared" si="79"/>
        <v>608186.1</v>
      </c>
      <c r="N144" s="5">
        <f t="shared" si="79"/>
        <v>264406.09999999998</v>
      </c>
      <c r="O144" s="225"/>
      <c r="P144" s="225"/>
    </row>
    <row r="145" spans="1:16" x14ac:dyDescent="0.2">
      <c r="A145" s="229"/>
      <c r="B145" s="229"/>
      <c r="C145" s="24">
        <v>136</v>
      </c>
      <c r="D145" s="25" t="s">
        <v>210</v>
      </c>
      <c r="E145" s="25" t="s">
        <v>212</v>
      </c>
      <c r="F145" s="25" t="s">
        <v>430</v>
      </c>
      <c r="G145" s="95" t="s">
        <v>46</v>
      </c>
      <c r="H145" s="5">
        <f t="shared" ref="H145:N146" si="80">H158</f>
        <v>13012.8</v>
      </c>
      <c r="I145" s="5">
        <f t="shared" si="80"/>
        <v>0</v>
      </c>
      <c r="J145" s="5">
        <f t="shared" si="80"/>
        <v>0</v>
      </c>
      <c r="K145" s="5">
        <f t="shared" si="80"/>
        <v>0</v>
      </c>
      <c r="L145" s="5">
        <f t="shared" si="80"/>
        <v>13012.8</v>
      </c>
      <c r="M145" s="5">
        <f t="shared" si="80"/>
        <v>10822</v>
      </c>
      <c r="N145" s="5">
        <f t="shared" si="80"/>
        <v>12793.8</v>
      </c>
      <c r="O145" s="225"/>
      <c r="P145" s="225"/>
    </row>
    <row r="146" spans="1:16" x14ac:dyDescent="0.2">
      <c r="A146" s="229"/>
      <c r="B146" s="229"/>
      <c r="C146" s="24">
        <v>136</v>
      </c>
      <c r="D146" s="25" t="s">
        <v>210</v>
      </c>
      <c r="E146" s="25" t="s">
        <v>212</v>
      </c>
      <c r="F146" s="25" t="s">
        <v>430</v>
      </c>
      <c r="G146" s="95" t="s">
        <v>45</v>
      </c>
      <c r="H146" s="5">
        <f t="shared" si="80"/>
        <v>0</v>
      </c>
      <c r="I146" s="5">
        <f t="shared" si="80"/>
        <v>0</v>
      </c>
      <c r="J146" s="5">
        <f t="shared" si="80"/>
        <v>0</v>
      </c>
      <c r="K146" s="5">
        <f t="shared" si="80"/>
        <v>0</v>
      </c>
      <c r="L146" s="5">
        <f t="shared" si="80"/>
        <v>0</v>
      </c>
      <c r="M146" s="5">
        <f t="shared" si="80"/>
        <v>32466</v>
      </c>
      <c r="N146" s="5">
        <f t="shared" si="80"/>
        <v>0</v>
      </c>
      <c r="O146" s="225"/>
      <c r="P146" s="225"/>
    </row>
    <row r="147" spans="1:16" x14ac:dyDescent="0.2">
      <c r="A147" s="229"/>
      <c r="B147" s="251"/>
      <c r="C147" s="24">
        <v>136</v>
      </c>
      <c r="D147" s="25" t="s">
        <v>210</v>
      </c>
      <c r="E147" s="25" t="s">
        <v>212</v>
      </c>
      <c r="F147" s="25" t="s">
        <v>432</v>
      </c>
      <c r="G147" s="95" t="s">
        <v>48</v>
      </c>
      <c r="H147" s="5">
        <f>H167</f>
        <v>12734.3</v>
      </c>
      <c r="I147" s="5">
        <f t="shared" ref="I147:N147" si="81">I167</f>
        <v>0</v>
      </c>
      <c r="J147" s="5">
        <f t="shared" si="81"/>
        <v>0</v>
      </c>
      <c r="K147" s="5">
        <f t="shared" si="81"/>
        <v>0</v>
      </c>
      <c r="L147" s="5">
        <f t="shared" si="81"/>
        <v>12734.3</v>
      </c>
      <c r="M147" s="5">
        <f t="shared" si="81"/>
        <v>11885</v>
      </c>
      <c r="N147" s="5">
        <f t="shared" si="81"/>
        <v>53309.3</v>
      </c>
      <c r="O147" s="225"/>
      <c r="P147" s="225"/>
    </row>
    <row r="148" spans="1:16" x14ac:dyDescent="0.2">
      <c r="A148" s="229"/>
      <c r="B148" s="33" t="s">
        <v>15</v>
      </c>
      <c r="C148" s="1" t="s">
        <v>206</v>
      </c>
      <c r="D148" s="2" t="s">
        <v>206</v>
      </c>
      <c r="E148" s="2" t="s">
        <v>206</v>
      </c>
      <c r="F148" s="2" t="s">
        <v>206</v>
      </c>
      <c r="G148" s="93" t="s">
        <v>206</v>
      </c>
      <c r="H148" s="5">
        <f>H160+H168</f>
        <v>0</v>
      </c>
      <c r="I148" s="5">
        <f t="shared" ref="I148:N148" si="82">I160+I168</f>
        <v>0</v>
      </c>
      <c r="J148" s="5">
        <f t="shared" si="82"/>
        <v>0</v>
      </c>
      <c r="K148" s="5">
        <f t="shared" si="82"/>
        <v>0</v>
      </c>
      <c r="L148" s="5">
        <f t="shared" si="82"/>
        <v>0</v>
      </c>
      <c r="M148" s="5">
        <f t="shared" si="82"/>
        <v>0</v>
      </c>
      <c r="N148" s="5">
        <f t="shared" si="82"/>
        <v>0</v>
      </c>
      <c r="O148" s="225"/>
      <c r="P148" s="225"/>
    </row>
    <row r="149" spans="1:16" ht="12.75" customHeight="1" x14ac:dyDescent="0.2">
      <c r="A149" s="229"/>
      <c r="B149" s="33" t="s">
        <v>12</v>
      </c>
      <c r="C149" s="1" t="s">
        <v>206</v>
      </c>
      <c r="D149" s="2" t="s">
        <v>206</v>
      </c>
      <c r="E149" s="2" t="s">
        <v>206</v>
      </c>
      <c r="F149" s="2" t="s">
        <v>206</v>
      </c>
      <c r="G149" s="93" t="s">
        <v>206</v>
      </c>
      <c r="H149" s="5">
        <f>H161+H169</f>
        <v>0</v>
      </c>
      <c r="I149" s="5">
        <f t="shared" ref="I149:N150" si="83">I161+I169</f>
        <v>0</v>
      </c>
      <c r="J149" s="5">
        <f t="shared" si="83"/>
        <v>0</v>
      </c>
      <c r="K149" s="5">
        <f t="shared" si="83"/>
        <v>0</v>
      </c>
      <c r="L149" s="5">
        <f t="shared" si="83"/>
        <v>0</v>
      </c>
      <c r="M149" s="5">
        <f t="shared" si="83"/>
        <v>0</v>
      </c>
      <c r="N149" s="5">
        <f t="shared" si="83"/>
        <v>0</v>
      </c>
      <c r="O149" s="225"/>
      <c r="P149" s="225"/>
    </row>
    <row r="150" spans="1:16" ht="12.75" customHeight="1" x14ac:dyDescent="0.2">
      <c r="A150" s="230"/>
      <c r="B150" s="175" t="s">
        <v>535</v>
      </c>
      <c r="C150" s="4"/>
      <c r="D150" s="13"/>
      <c r="E150" s="13"/>
      <c r="F150" s="13"/>
      <c r="G150" s="89"/>
      <c r="H150" s="5">
        <f>H162+H170</f>
        <v>0</v>
      </c>
      <c r="I150" s="5">
        <f t="shared" si="83"/>
        <v>0</v>
      </c>
      <c r="J150" s="5">
        <f t="shared" si="83"/>
        <v>0</v>
      </c>
      <c r="K150" s="5">
        <f t="shared" si="83"/>
        <v>0</v>
      </c>
      <c r="L150" s="5">
        <f t="shared" si="83"/>
        <v>0</v>
      </c>
      <c r="M150" s="5">
        <f t="shared" si="83"/>
        <v>0</v>
      </c>
      <c r="N150" s="5">
        <f t="shared" si="83"/>
        <v>0</v>
      </c>
      <c r="O150" s="217"/>
      <c r="P150" s="217"/>
    </row>
    <row r="151" spans="1:16" ht="25.5" x14ac:dyDescent="0.2">
      <c r="A151" s="231" t="s">
        <v>520</v>
      </c>
      <c r="B151" s="124" t="s">
        <v>382</v>
      </c>
      <c r="C151" s="24"/>
      <c r="D151" s="25"/>
      <c r="E151" s="25"/>
      <c r="F151" s="25"/>
      <c r="G151" s="36"/>
      <c r="H151" s="26" t="s">
        <v>431</v>
      </c>
      <c r="I151" s="5" t="s">
        <v>51</v>
      </c>
      <c r="J151" s="5" t="s">
        <v>51</v>
      </c>
      <c r="K151" s="5" t="s">
        <v>51</v>
      </c>
      <c r="L151" s="5" t="s">
        <v>51</v>
      </c>
      <c r="M151" s="30">
        <v>301</v>
      </c>
      <c r="N151" s="30">
        <v>130</v>
      </c>
      <c r="O151" s="221" t="s">
        <v>340</v>
      </c>
      <c r="P151" s="221" t="s">
        <v>554</v>
      </c>
    </row>
    <row r="152" spans="1:16" ht="25.5" x14ac:dyDescent="0.2">
      <c r="A152" s="232"/>
      <c r="B152" s="124" t="s">
        <v>92</v>
      </c>
      <c r="C152" s="24"/>
      <c r="D152" s="25"/>
      <c r="E152" s="25"/>
      <c r="F152" s="25"/>
      <c r="G152" s="89"/>
      <c r="H152" s="5">
        <f>H153/H151</f>
        <v>2520.3772277227722</v>
      </c>
      <c r="I152" s="5" t="s">
        <v>206</v>
      </c>
      <c r="J152" s="5" t="s">
        <v>206</v>
      </c>
      <c r="K152" s="5" t="s">
        <v>206</v>
      </c>
      <c r="L152" s="5" t="s">
        <v>206</v>
      </c>
      <c r="M152" s="5">
        <f t="shared" ref="M152:N152" si="84">M153/M151</f>
        <v>2603.3980066445183</v>
      </c>
      <c r="N152" s="5">
        <f t="shared" si="84"/>
        <v>3290.0769230769224</v>
      </c>
      <c r="O152" s="225"/>
      <c r="P152" s="225"/>
    </row>
    <row r="153" spans="1:16" ht="12.75" customHeight="1" x14ac:dyDescent="0.2">
      <c r="A153" s="232"/>
      <c r="B153" s="32" t="s">
        <v>74</v>
      </c>
      <c r="C153" s="24"/>
      <c r="D153" s="25"/>
      <c r="E153" s="25"/>
      <c r="F153" s="25"/>
      <c r="G153" s="89"/>
      <c r="H153" s="5">
        <f>SUM(H154:H161)</f>
        <v>254558.09999999998</v>
      </c>
      <c r="I153" s="5">
        <f t="shared" ref="I153:N153" si="85">SUM(I154:I161)</f>
        <v>0</v>
      </c>
      <c r="J153" s="5">
        <f t="shared" si="85"/>
        <v>0</v>
      </c>
      <c r="K153" s="5">
        <f t="shared" si="85"/>
        <v>10616.9</v>
      </c>
      <c r="L153" s="5">
        <f t="shared" si="85"/>
        <v>243941.19999999998</v>
      </c>
      <c r="M153" s="5">
        <f t="shared" si="85"/>
        <v>783622.8</v>
      </c>
      <c r="N153" s="5">
        <f t="shared" si="85"/>
        <v>427709.99999999994</v>
      </c>
      <c r="O153" s="225"/>
      <c r="P153" s="225"/>
    </row>
    <row r="154" spans="1:16" x14ac:dyDescent="0.2">
      <c r="A154" s="232"/>
      <c r="B154" s="228" t="s">
        <v>16</v>
      </c>
      <c r="C154" s="24">
        <v>136</v>
      </c>
      <c r="D154" s="25" t="s">
        <v>210</v>
      </c>
      <c r="E154" s="25" t="s">
        <v>212</v>
      </c>
      <c r="F154" s="25" t="s">
        <v>430</v>
      </c>
      <c r="G154" s="95" t="s">
        <v>48</v>
      </c>
      <c r="H154" s="5">
        <f>SUM(I154:L154)</f>
        <v>33398.699999999997</v>
      </c>
      <c r="I154" s="5">
        <v>0</v>
      </c>
      <c r="J154" s="5">
        <v>0</v>
      </c>
      <c r="K154" s="5">
        <v>10000</v>
      </c>
      <c r="L154" s="5">
        <v>23398.7</v>
      </c>
      <c r="M154" s="5">
        <v>123381.6</v>
      </c>
      <c r="N154" s="5">
        <v>143560.79999999999</v>
      </c>
      <c r="O154" s="225"/>
      <c r="P154" s="225"/>
    </row>
    <row r="155" spans="1:16" ht="12.75" customHeight="1" x14ac:dyDescent="0.2">
      <c r="A155" s="232"/>
      <c r="B155" s="229"/>
      <c r="C155" s="24">
        <v>136</v>
      </c>
      <c r="D155" s="25" t="s">
        <v>210</v>
      </c>
      <c r="E155" s="25" t="s">
        <v>212</v>
      </c>
      <c r="F155" s="25" t="s">
        <v>430</v>
      </c>
      <c r="G155" s="95" t="s">
        <v>46</v>
      </c>
      <c r="H155" s="5">
        <f t="shared" ref="H155:H161" si="86">SUM(I155:L155)</f>
        <v>2110</v>
      </c>
      <c r="I155" s="5">
        <v>0</v>
      </c>
      <c r="J155" s="5">
        <v>0</v>
      </c>
      <c r="K155" s="5">
        <v>616.9</v>
      </c>
      <c r="L155" s="5">
        <v>1493.1</v>
      </c>
      <c r="M155" s="5">
        <v>2180.6</v>
      </c>
      <c r="N155" s="5">
        <v>6949.3</v>
      </c>
      <c r="O155" s="225"/>
      <c r="P155" s="225"/>
    </row>
    <row r="156" spans="1:16" x14ac:dyDescent="0.2">
      <c r="A156" s="232"/>
      <c r="B156" s="251"/>
      <c r="C156" s="24">
        <v>136</v>
      </c>
      <c r="D156" s="25" t="s">
        <v>210</v>
      </c>
      <c r="E156" s="25" t="s">
        <v>212</v>
      </c>
      <c r="F156" s="25" t="s">
        <v>430</v>
      </c>
      <c r="G156" s="95" t="s">
        <v>45</v>
      </c>
      <c r="H156" s="5">
        <f t="shared" si="86"/>
        <v>0</v>
      </c>
      <c r="I156" s="5">
        <v>0</v>
      </c>
      <c r="J156" s="5">
        <v>0</v>
      </c>
      <c r="K156" s="5">
        <v>0</v>
      </c>
      <c r="L156" s="5">
        <v>0</v>
      </c>
      <c r="M156" s="5">
        <v>6586.5</v>
      </c>
      <c r="N156" s="5">
        <v>0</v>
      </c>
      <c r="O156" s="225"/>
      <c r="P156" s="225"/>
    </row>
    <row r="157" spans="1:16" x14ac:dyDescent="0.2">
      <c r="A157" s="232"/>
      <c r="B157" s="228" t="s">
        <v>14</v>
      </c>
      <c r="C157" s="24">
        <v>136</v>
      </c>
      <c r="D157" s="25" t="s">
        <v>210</v>
      </c>
      <c r="E157" s="25" t="s">
        <v>212</v>
      </c>
      <c r="F157" s="25" t="s">
        <v>430</v>
      </c>
      <c r="G157" s="95" t="s">
        <v>48</v>
      </c>
      <c r="H157" s="5">
        <f t="shared" si="86"/>
        <v>206036.6</v>
      </c>
      <c r="I157" s="5">
        <v>0</v>
      </c>
      <c r="J157" s="5">
        <v>0</v>
      </c>
      <c r="K157" s="5">
        <v>0</v>
      </c>
      <c r="L157" s="5">
        <v>206036.6</v>
      </c>
      <c r="M157" s="5">
        <v>608186.1</v>
      </c>
      <c r="N157" s="5">
        <v>264406.09999999998</v>
      </c>
      <c r="O157" s="225"/>
      <c r="P157" s="225"/>
    </row>
    <row r="158" spans="1:16" x14ac:dyDescent="0.2">
      <c r="A158" s="232"/>
      <c r="B158" s="229"/>
      <c r="C158" s="24">
        <v>136</v>
      </c>
      <c r="D158" s="25" t="s">
        <v>210</v>
      </c>
      <c r="E158" s="25" t="s">
        <v>212</v>
      </c>
      <c r="F158" s="25" t="s">
        <v>430</v>
      </c>
      <c r="G158" s="95" t="s">
        <v>46</v>
      </c>
      <c r="H158" s="5">
        <f t="shared" si="86"/>
        <v>13012.8</v>
      </c>
      <c r="I158" s="5">
        <v>0</v>
      </c>
      <c r="J158" s="5">
        <v>0</v>
      </c>
      <c r="K158" s="5">
        <v>0</v>
      </c>
      <c r="L158" s="5">
        <v>13012.8</v>
      </c>
      <c r="M158" s="5">
        <v>10822</v>
      </c>
      <c r="N158" s="5">
        <v>12793.8</v>
      </c>
      <c r="O158" s="225"/>
      <c r="P158" s="225"/>
    </row>
    <row r="159" spans="1:16" x14ac:dyDescent="0.2">
      <c r="A159" s="232"/>
      <c r="B159" s="251"/>
      <c r="C159" s="24">
        <v>136</v>
      </c>
      <c r="D159" s="25" t="s">
        <v>210</v>
      </c>
      <c r="E159" s="25" t="s">
        <v>212</v>
      </c>
      <c r="F159" s="25" t="s">
        <v>430</v>
      </c>
      <c r="G159" s="95" t="s">
        <v>45</v>
      </c>
      <c r="H159" s="5">
        <f t="shared" si="86"/>
        <v>0</v>
      </c>
      <c r="I159" s="5">
        <v>0</v>
      </c>
      <c r="J159" s="5">
        <v>0</v>
      </c>
      <c r="K159" s="5">
        <v>0</v>
      </c>
      <c r="L159" s="5">
        <v>0</v>
      </c>
      <c r="M159" s="5">
        <v>32466</v>
      </c>
      <c r="N159" s="5">
        <v>0</v>
      </c>
      <c r="O159" s="225"/>
      <c r="P159" s="225"/>
    </row>
    <row r="160" spans="1:16" x14ac:dyDescent="0.2">
      <c r="A160" s="232"/>
      <c r="B160" s="124" t="s">
        <v>9</v>
      </c>
      <c r="C160" s="1" t="s">
        <v>206</v>
      </c>
      <c r="D160" s="2" t="s">
        <v>206</v>
      </c>
      <c r="E160" s="2" t="s">
        <v>206</v>
      </c>
      <c r="F160" s="2" t="s">
        <v>206</v>
      </c>
      <c r="G160" s="93" t="s">
        <v>206</v>
      </c>
      <c r="H160" s="5">
        <f t="shared" si="86"/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225"/>
      <c r="P160" s="225"/>
    </row>
    <row r="161" spans="1:16" x14ac:dyDescent="0.2">
      <c r="A161" s="232"/>
      <c r="B161" s="124" t="s">
        <v>10</v>
      </c>
      <c r="C161" s="24" t="s">
        <v>206</v>
      </c>
      <c r="D161" s="25" t="s">
        <v>206</v>
      </c>
      <c r="E161" s="25" t="s">
        <v>206</v>
      </c>
      <c r="F161" s="25" t="s">
        <v>206</v>
      </c>
      <c r="G161" s="95" t="s">
        <v>206</v>
      </c>
      <c r="H161" s="5">
        <f t="shared" si="86"/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225"/>
      <c r="P161" s="225"/>
    </row>
    <row r="162" spans="1:16" x14ac:dyDescent="0.2">
      <c r="A162" s="230"/>
      <c r="B162" s="174" t="s">
        <v>535</v>
      </c>
      <c r="C162" s="24"/>
      <c r="D162" s="25"/>
      <c r="E162" s="25"/>
      <c r="F162" s="25"/>
      <c r="G162" s="95"/>
      <c r="H162" s="5">
        <f t="shared" ref="H162" si="87">SUM(I162:L162)</f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217"/>
      <c r="P162" s="217"/>
    </row>
    <row r="163" spans="1:16" ht="12.75" customHeight="1" x14ac:dyDescent="0.2">
      <c r="A163" s="231" t="s">
        <v>521</v>
      </c>
      <c r="B163" s="124" t="s">
        <v>364</v>
      </c>
      <c r="C163" s="28"/>
      <c r="D163" s="29"/>
      <c r="E163" s="29"/>
      <c r="F163" s="29"/>
      <c r="G163" s="36"/>
      <c r="H163" s="169">
        <v>1</v>
      </c>
      <c r="I163" s="169" t="s">
        <v>51</v>
      </c>
      <c r="J163" s="169" t="s">
        <v>51</v>
      </c>
      <c r="K163" s="169" t="s">
        <v>51</v>
      </c>
      <c r="L163" s="169" t="s">
        <v>51</v>
      </c>
      <c r="M163" s="169">
        <v>1</v>
      </c>
      <c r="N163" s="169">
        <v>3</v>
      </c>
      <c r="O163" s="221" t="s">
        <v>340</v>
      </c>
      <c r="P163" s="221" t="s">
        <v>555</v>
      </c>
    </row>
    <row r="164" spans="1:16" ht="25.5" x14ac:dyDescent="0.2">
      <c r="A164" s="232"/>
      <c r="B164" s="124" t="s">
        <v>92</v>
      </c>
      <c r="C164" s="28"/>
      <c r="D164" s="29"/>
      <c r="E164" s="29"/>
      <c r="F164" s="29"/>
      <c r="G164" s="36"/>
      <c r="H164" s="44">
        <f>H165/H163</f>
        <v>16878.2</v>
      </c>
      <c r="I164" s="5" t="s">
        <v>206</v>
      </c>
      <c r="J164" s="5" t="s">
        <v>206</v>
      </c>
      <c r="K164" s="5" t="s">
        <v>206</v>
      </c>
      <c r="L164" s="5" t="s">
        <v>206</v>
      </c>
      <c r="M164" s="44">
        <f t="shared" ref="M164:N164" si="88">M165/M163</f>
        <v>19606.8</v>
      </c>
      <c r="N164" s="44">
        <f t="shared" si="88"/>
        <v>24532.3</v>
      </c>
      <c r="O164" s="225"/>
      <c r="P164" s="225"/>
    </row>
    <row r="165" spans="1:16" x14ac:dyDescent="0.2">
      <c r="A165" s="232"/>
      <c r="B165" s="32" t="s">
        <v>74</v>
      </c>
      <c r="C165" s="28"/>
      <c r="D165" s="29"/>
      <c r="E165" s="29"/>
      <c r="F165" s="29"/>
      <c r="G165" s="36"/>
      <c r="H165" s="5">
        <f>SUM(I165:L165)</f>
        <v>16878.2</v>
      </c>
      <c r="I165" s="5">
        <f t="shared" ref="I165:N165" si="89">SUM(I166:I169)</f>
        <v>0</v>
      </c>
      <c r="J165" s="5">
        <f t="shared" si="89"/>
        <v>0</v>
      </c>
      <c r="K165" s="5">
        <f t="shared" si="89"/>
        <v>1363.3</v>
      </c>
      <c r="L165" s="5">
        <f t="shared" si="89"/>
        <v>15514.9</v>
      </c>
      <c r="M165" s="5">
        <f t="shared" si="89"/>
        <v>19606.8</v>
      </c>
      <c r="N165" s="5">
        <f t="shared" si="89"/>
        <v>73596.899999999994</v>
      </c>
      <c r="O165" s="225"/>
      <c r="P165" s="225"/>
    </row>
    <row r="166" spans="1:16" x14ac:dyDescent="0.2">
      <c r="A166" s="232"/>
      <c r="B166" s="137" t="s">
        <v>16</v>
      </c>
      <c r="C166" s="24">
        <v>136</v>
      </c>
      <c r="D166" s="25" t="s">
        <v>210</v>
      </c>
      <c r="E166" s="25" t="s">
        <v>212</v>
      </c>
      <c r="F166" s="25" t="s">
        <v>432</v>
      </c>
      <c r="G166" s="95" t="s">
        <v>48</v>
      </c>
      <c r="H166" s="5">
        <f t="shared" ref="H166:H169" si="90">SUM(I166:L166)</f>
        <v>4143.8999999999996</v>
      </c>
      <c r="I166" s="5">
        <v>0</v>
      </c>
      <c r="J166" s="5">
        <v>0</v>
      </c>
      <c r="K166" s="5">
        <v>1363.3</v>
      </c>
      <c r="L166" s="5">
        <v>2780.6</v>
      </c>
      <c r="M166" s="5">
        <v>7721.8</v>
      </c>
      <c r="N166" s="5">
        <v>20287.599999999999</v>
      </c>
      <c r="O166" s="225"/>
      <c r="P166" s="225"/>
    </row>
    <row r="167" spans="1:16" x14ac:dyDescent="0.2">
      <c r="A167" s="232"/>
      <c r="B167" s="139" t="s">
        <v>14</v>
      </c>
      <c r="C167" s="24">
        <v>136</v>
      </c>
      <c r="D167" s="25" t="s">
        <v>210</v>
      </c>
      <c r="E167" s="25" t="s">
        <v>212</v>
      </c>
      <c r="F167" s="25" t="s">
        <v>432</v>
      </c>
      <c r="G167" s="95" t="s">
        <v>48</v>
      </c>
      <c r="H167" s="5">
        <f t="shared" si="90"/>
        <v>12734.3</v>
      </c>
      <c r="I167" s="5">
        <v>0</v>
      </c>
      <c r="J167" s="5">
        <v>0</v>
      </c>
      <c r="K167" s="5">
        <v>0</v>
      </c>
      <c r="L167" s="5">
        <v>12734.3</v>
      </c>
      <c r="M167" s="5">
        <v>11885</v>
      </c>
      <c r="N167" s="5">
        <v>53309.3</v>
      </c>
      <c r="O167" s="225"/>
      <c r="P167" s="225"/>
    </row>
    <row r="168" spans="1:16" ht="13.35" customHeight="1" x14ac:dyDescent="0.2">
      <c r="A168" s="232"/>
      <c r="B168" s="124" t="s">
        <v>9</v>
      </c>
      <c r="C168" s="24" t="s">
        <v>206</v>
      </c>
      <c r="D168" s="25" t="s">
        <v>206</v>
      </c>
      <c r="E168" s="25" t="s">
        <v>206</v>
      </c>
      <c r="F168" s="25" t="s">
        <v>206</v>
      </c>
      <c r="G168" s="95" t="s">
        <v>206</v>
      </c>
      <c r="H168" s="5">
        <f t="shared" si="90"/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225"/>
      <c r="P168" s="225"/>
    </row>
    <row r="169" spans="1:16" ht="21.75" customHeight="1" x14ac:dyDescent="0.2">
      <c r="A169" s="232"/>
      <c r="B169" s="124" t="s">
        <v>10</v>
      </c>
      <c r="C169" s="24" t="s">
        <v>206</v>
      </c>
      <c r="D169" s="25" t="s">
        <v>206</v>
      </c>
      <c r="E169" s="25" t="s">
        <v>206</v>
      </c>
      <c r="F169" s="25" t="s">
        <v>206</v>
      </c>
      <c r="G169" s="95" t="s">
        <v>206</v>
      </c>
      <c r="H169" s="5">
        <f t="shared" si="90"/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225"/>
      <c r="P169" s="225"/>
    </row>
    <row r="170" spans="1:16" ht="55.5" customHeight="1" x14ac:dyDescent="0.2">
      <c r="A170" s="230"/>
      <c r="B170" s="174" t="s">
        <v>535</v>
      </c>
      <c r="C170" s="24" t="s">
        <v>206</v>
      </c>
      <c r="D170" s="24" t="s">
        <v>206</v>
      </c>
      <c r="E170" s="24" t="s">
        <v>206</v>
      </c>
      <c r="F170" s="24" t="s">
        <v>206</v>
      </c>
      <c r="G170" s="24" t="s">
        <v>206</v>
      </c>
      <c r="H170" s="5">
        <f t="shared" ref="H170" si="91">SUM(I170:L170)</f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217"/>
      <c r="P170" s="217"/>
    </row>
    <row r="171" spans="1:16" x14ac:dyDescent="0.2">
      <c r="A171" s="231" t="s">
        <v>522</v>
      </c>
      <c r="B171" s="124" t="s">
        <v>102</v>
      </c>
      <c r="C171" s="24"/>
      <c r="D171" s="25"/>
      <c r="E171" s="25"/>
      <c r="F171" s="25"/>
      <c r="G171" s="95"/>
      <c r="H171" s="5" t="s">
        <v>51</v>
      </c>
      <c r="I171" s="5" t="s">
        <v>51</v>
      </c>
      <c r="J171" s="5" t="s">
        <v>51</v>
      </c>
      <c r="K171" s="5" t="s">
        <v>51</v>
      </c>
      <c r="L171" s="5" t="s">
        <v>51</v>
      </c>
      <c r="M171" s="4" t="s">
        <v>51</v>
      </c>
      <c r="N171" s="4" t="s">
        <v>51</v>
      </c>
      <c r="O171" s="221" t="s">
        <v>353</v>
      </c>
      <c r="P171" s="215" t="s">
        <v>289</v>
      </c>
    </row>
    <row r="172" spans="1:16" ht="25.5" x14ac:dyDescent="0.2">
      <c r="A172" s="232"/>
      <c r="B172" s="124" t="s">
        <v>92</v>
      </c>
      <c r="C172" s="24"/>
      <c r="D172" s="25"/>
      <c r="E172" s="25"/>
      <c r="F172" s="25"/>
      <c r="G172" s="95"/>
      <c r="H172" s="5" t="s">
        <v>51</v>
      </c>
      <c r="I172" s="26" t="s">
        <v>206</v>
      </c>
      <c r="J172" s="26" t="s">
        <v>206</v>
      </c>
      <c r="K172" s="26" t="s">
        <v>206</v>
      </c>
      <c r="L172" s="26" t="s">
        <v>206</v>
      </c>
      <c r="M172" s="4" t="s">
        <v>51</v>
      </c>
      <c r="N172" s="4" t="s">
        <v>51</v>
      </c>
      <c r="O172" s="225"/>
      <c r="P172" s="216"/>
    </row>
    <row r="173" spans="1:16" x14ac:dyDescent="0.2">
      <c r="A173" s="232"/>
      <c r="B173" s="32" t="s">
        <v>74</v>
      </c>
      <c r="C173" s="24"/>
      <c r="D173" s="25"/>
      <c r="E173" s="25"/>
      <c r="F173" s="25"/>
      <c r="G173" s="95"/>
      <c r="H173" s="44">
        <f>SUM(H174:H184)</f>
        <v>56112.9</v>
      </c>
      <c r="I173" s="44">
        <f t="shared" ref="I173:N173" si="92">SUM(I174:I184)</f>
        <v>14097</v>
      </c>
      <c r="J173" s="44">
        <f t="shared" si="92"/>
        <v>15309</v>
      </c>
      <c r="K173" s="44">
        <f t="shared" si="92"/>
        <v>14657</v>
      </c>
      <c r="L173" s="44">
        <f t="shared" si="92"/>
        <v>12049.9</v>
      </c>
      <c r="M173" s="44">
        <f t="shared" si="92"/>
        <v>115741.4</v>
      </c>
      <c r="N173" s="44">
        <f t="shared" si="92"/>
        <v>84787.5</v>
      </c>
      <c r="O173" s="225"/>
      <c r="P173" s="216"/>
    </row>
    <row r="174" spans="1:16" x14ac:dyDescent="0.2">
      <c r="A174" s="232"/>
      <c r="B174" s="228" t="s">
        <v>16</v>
      </c>
      <c r="C174" s="146">
        <v>136</v>
      </c>
      <c r="D174" s="2" t="s">
        <v>210</v>
      </c>
      <c r="E174" s="3" t="s">
        <v>216</v>
      </c>
      <c r="F174" s="3" t="s">
        <v>436</v>
      </c>
      <c r="G174" s="92">
        <v>621</v>
      </c>
      <c r="H174" s="152">
        <f>H189</f>
        <v>41092.9</v>
      </c>
      <c r="I174" s="152">
        <f t="shared" ref="I174:N174" si="93">I189</f>
        <v>11592</v>
      </c>
      <c r="J174" s="152">
        <f t="shared" si="93"/>
        <v>12474</v>
      </c>
      <c r="K174" s="152">
        <f t="shared" si="93"/>
        <v>7722</v>
      </c>
      <c r="L174" s="152">
        <f t="shared" si="93"/>
        <v>9304.9</v>
      </c>
      <c r="M174" s="152">
        <f t="shared" si="93"/>
        <v>42594.400000000001</v>
      </c>
      <c r="N174" s="152">
        <f t="shared" si="93"/>
        <v>44126.400000000001</v>
      </c>
      <c r="O174" s="225"/>
      <c r="P174" s="216"/>
    </row>
    <row r="175" spans="1:16" x14ac:dyDescent="0.2">
      <c r="A175" s="232"/>
      <c r="B175" s="229"/>
      <c r="C175" s="1">
        <v>136</v>
      </c>
      <c r="D175" s="1" t="s">
        <v>210</v>
      </c>
      <c r="E175" s="1" t="s">
        <v>212</v>
      </c>
      <c r="F175" s="1" t="s">
        <v>437</v>
      </c>
      <c r="G175" s="93">
        <v>612</v>
      </c>
      <c r="H175" s="152">
        <f>H197</f>
        <v>1700</v>
      </c>
      <c r="I175" s="152">
        <f t="shared" ref="I175:N175" si="94">I197</f>
        <v>0</v>
      </c>
      <c r="J175" s="152">
        <f t="shared" si="94"/>
        <v>0</v>
      </c>
      <c r="K175" s="152">
        <f t="shared" si="94"/>
        <v>1700</v>
      </c>
      <c r="L175" s="152">
        <f t="shared" si="94"/>
        <v>0</v>
      </c>
      <c r="M175" s="152">
        <f t="shared" si="94"/>
        <v>1700</v>
      </c>
      <c r="N175" s="152">
        <f t="shared" si="94"/>
        <v>1700</v>
      </c>
      <c r="O175" s="225"/>
      <c r="P175" s="216"/>
    </row>
    <row r="176" spans="1:16" ht="19.5" customHeight="1" x14ac:dyDescent="0.2">
      <c r="A176" s="232"/>
      <c r="B176" s="229"/>
      <c r="C176" s="1">
        <v>136</v>
      </c>
      <c r="D176" s="2" t="s">
        <v>210</v>
      </c>
      <c r="E176" s="3" t="s">
        <v>212</v>
      </c>
      <c r="F176" s="1" t="s">
        <v>437</v>
      </c>
      <c r="G176" s="92">
        <v>622</v>
      </c>
      <c r="H176" s="152">
        <f>H198</f>
        <v>630</v>
      </c>
      <c r="I176" s="152">
        <f t="shared" ref="I176:N176" si="95">I198</f>
        <v>0</v>
      </c>
      <c r="J176" s="152">
        <f t="shared" si="95"/>
        <v>0</v>
      </c>
      <c r="K176" s="152">
        <f t="shared" si="95"/>
        <v>0</v>
      </c>
      <c r="L176" s="152">
        <f t="shared" si="95"/>
        <v>630</v>
      </c>
      <c r="M176" s="152">
        <f t="shared" si="95"/>
        <v>630</v>
      </c>
      <c r="N176" s="152">
        <f t="shared" si="95"/>
        <v>630</v>
      </c>
      <c r="O176" s="225"/>
      <c r="P176" s="216"/>
    </row>
    <row r="177" spans="1:16" ht="13.35" customHeight="1" x14ac:dyDescent="0.2">
      <c r="A177" s="232"/>
      <c r="B177" s="229"/>
      <c r="C177" s="1">
        <v>136</v>
      </c>
      <c r="D177" s="2" t="s">
        <v>210</v>
      </c>
      <c r="E177" s="3" t="s">
        <v>211</v>
      </c>
      <c r="F177" s="1" t="s">
        <v>437</v>
      </c>
      <c r="G177" s="92">
        <v>350</v>
      </c>
      <c r="H177" s="152">
        <f>H199</f>
        <v>3150</v>
      </c>
      <c r="I177" s="152">
        <f t="shared" ref="I177:N177" si="96">I199</f>
        <v>0</v>
      </c>
      <c r="J177" s="152">
        <f t="shared" si="96"/>
        <v>300</v>
      </c>
      <c r="K177" s="152">
        <f t="shared" si="96"/>
        <v>2850</v>
      </c>
      <c r="L177" s="152">
        <f t="shared" si="96"/>
        <v>0</v>
      </c>
      <c r="M177" s="152">
        <f t="shared" si="96"/>
        <v>3150</v>
      </c>
      <c r="N177" s="152">
        <f t="shared" si="96"/>
        <v>3150</v>
      </c>
      <c r="O177" s="225"/>
      <c r="P177" s="216"/>
    </row>
    <row r="178" spans="1:16" ht="13.35" customHeight="1" x14ac:dyDescent="0.2">
      <c r="A178" s="232"/>
      <c r="B178" s="229"/>
      <c r="C178" s="1">
        <v>136</v>
      </c>
      <c r="D178" s="2" t="s">
        <v>210</v>
      </c>
      <c r="E178" s="3" t="s">
        <v>212</v>
      </c>
      <c r="F178" s="2" t="s">
        <v>438</v>
      </c>
      <c r="G178" s="92">
        <v>244</v>
      </c>
      <c r="H178" s="152">
        <f>H224</f>
        <v>150</v>
      </c>
      <c r="I178" s="152">
        <f t="shared" ref="I178:N178" si="97">I224</f>
        <v>0</v>
      </c>
      <c r="J178" s="152">
        <f t="shared" si="97"/>
        <v>150</v>
      </c>
      <c r="K178" s="152">
        <f t="shared" si="97"/>
        <v>0</v>
      </c>
      <c r="L178" s="152">
        <f t="shared" si="97"/>
        <v>0</v>
      </c>
      <c r="M178" s="152">
        <f t="shared" si="97"/>
        <v>150</v>
      </c>
      <c r="N178" s="152">
        <f t="shared" si="97"/>
        <v>150</v>
      </c>
      <c r="O178" s="225"/>
      <c r="P178" s="216"/>
    </row>
    <row r="179" spans="1:16" ht="13.35" customHeight="1" x14ac:dyDescent="0.2">
      <c r="A179" s="232"/>
      <c r="B179" s="229"/>
      <c r="C179" s="1">
        <v>136</v>
      </c>
      <c r="D179" s="2" t="s">
        <v>210</v>
      </c>
      <c r="E179" s="3" t="s">
        <v>212</v>
      </c>
      <c r="F179" s="2" t="s">
        <v>439</v>
      </c>
      <c r="G179" s="93">
        <v>321</v>
      </c>
      <c r="H179" s="152">
        <f>H232</f>
        <v>390</v>
      </c>
      <c r="I179" s="152">
        <f t="shared" ref="I179:N179" si="98">I232</f>
        <v>120</v>
      </c>
      <c r="J179" s="152">
        <f t="shared" si="98"/>
        <v>0</v>
      </c>
      <c r="K179" s="152">
        <f t="shared" si="98"/>
        <v>0</v>
      </c>
      <c r="L179" s="152">
        <f t="shared" si="98"/>
        <v>270</v>
      </c>
      <c r="M179" s="152">
        <f t="shared" si="98"/>
        <v>390</v>
      </c>
      <c r="N179" s="152">
        <f t="shared" si="98"/>
        <v>390</v>
      </c>
      <c r="O179" s="225"/>
      <c r="P179" s="216"/>
    </row>
    <row r="180" spans="1:16" ht="13.35" customHeight="1" x14ac:dyDescent="0.2">
      <c r="A180" s="232"/>
      <c r="B180" s="229"/>
      <c r="C180" s="1">
        <v>136</v>
      </c>
      <c r="D180" s="3" t="s">
        <v>210</v>
      </c>
      <c r="E180" s="3" t="s">
        <v>212</v>
      </c>
      <c r="F180" s="2" t="s">
        <v>440</v>
      </c>
      <c r="G180" s="93">
        <v>340</v>
      </c>
      <c r="H180" s="152">
        <f>H233</f>
        <v>9000</v>
      </c>
      <c r="I180" s="152">
        <f>I233</f>
        <v>2385</v>
      </c>
      <c r="J180" s="152">
        <f t="shared" ref="J180:N180" si="99">J233</f>
        <v>2385</v>
      </c>
      <c r="K180" s="152">
        <f t="shared" si="99"/>
        <v>2385</v>
      </c>
      <c r="L180" s="152">
        <f t="shared" si="99"/>
        <v>1845</v>
      </c>
      <c r="M180" s="152">
        <f t="shared" si="99"/>
        <v>9000</v>
      </c>
      <c r="N180" s="152">
        <f t="shared" si="99"/>
        <v>9000</v>
      </c>
      <c r="O180" s="225"/>
      <c r="P180" s="216"/>
    </row>
    <row r="181" spans="1:16" ht="13.35" customHeight="1" x14ac:dyDescent="0.2">
      <c r="A181" s="232"/>
      <c r="B181" s="251"/>
      <c r="C181" s="1">
        <v>136</v>
      </c>
      <c r="D181" s="3" t="s">
        <v>210</v>
      </c>
      <c r="E181" s="3" t="s">
        <v>212</v>
      </c>
      <c r="F181" s="2" t="s">
        <v>442</v>
      </c>
      <c r="G181" s="93">
        <v>622</v>
      </c>
      <c r="H181" s="152">
        <f>H257</f>
        <v>0</v>
      </c>
      <c r="I181" s="152">
        <f t="shared" ref="I181:N181" si="100">I257</f>
        <v>0</v>
      </c>
      <c r="J181" s="152">
        <f t="shared" si="100"/>
        <v>0</v>
      </c>
      <c r="K181" s="152">
        <f t="shared" si="100"/>
        <v>0</v>
      </c>
      <c r="L181" s="152">
        <f t="shared" si="100"/>
        <v>0</v>
      </c>
      <c r="M181" s="152">
        <f t="shared" si="100"/>
        <v>2325.1</v>
      </c>
      <c r="N181" s="152">
        <f t="shared" si="100"/>
        <v>1025.7</v>
      </c>
      <c r="O181" s="225"/>
      <c r="P181" s="216"/>
    </row>
    <row r="182" spans="1:16" ht="13.35" customHeight="1" x14ac:dyDescent="0.2">
      <c r="A182" s="232"/>
      <c r="B182" s="139" t="s">
        <v>14</v>
      </c>
      <c r="C182" s="1">
        <v>136</v>
      </c>
      <c r="D182" s="3" t="s">
        <v>210</v>
      </c>
      <c r="E182" s="3" t="s">
        <v>212</v>
      </c>
      <c r="F182" s="2" t="s">
        <v>442</v>
      </c>
      <c r="G182" s="93">
        <v>622</v>
      </c>
      <c r="H182" s="152">
        <f>H258</f>
        <v>0</v>
      </c>
      <c r="I182" s="152">
        <f t="shared" ref="I182:N182" si="101">I258</f>
        <v>0</v>
      </c>
      <c r="J182" s="152">
        <f t="shared" si="101"/>
        <v>0</v>
      </c>
      <c r="K182" s="152">
        <f t="shared" si="101"/>
        <v>0</v>
      </c>
      <c r="L182" s="152">
        <f t="shared" si="101"/>
        <v>0</v>
      </c>
      <c r="M182" s="152">
        <f t="shared" si="101"/>
        <v>55801.9</v>
      </c>
      <c r="N182" s="152">
        <f t="shared" si="101"/>
        <v>24615.4</v>
      </c>
      <c r="O182" s="225"/>
      <c r="P182" s="216"/>
    </row>
    <row r="183" spans="1:16" ht="13.35" customHeight="1" x14ac:dyDescent="0.2">
      <c r="A183" s="232"/>
      <c r="B183" s="124" t="s">
        <v>9</v>
      </c>
      <c r="C183" s="1" t="s">
        <v>206</v>
      </c>
      <c r="D183" s="2" t="s">
        <v>206</v>
      </c>
      <c r="E183" s="2" t="s">
        <v>206</v>
      </c>
      <c r="F183" s="2" t="s">
        <v>206</v>
      </c>
      <c r="G183" s="93" t="s">
        <v>206</v>
      </c>
      <c r="H183" s="152">
        <f>H191+H201+H235+H259</f>
        <v>0</v>
      </c>
      <c r="I183" s="152">
        <f t="shared" ref="I183:N183" si="102">I191+I201+I235+I259</f>
        <v>0</v>
      </c>
      <c r="J183" s="152">
        <f t="shared" si="102"/>
        <v>0</v>
      </c>
      <c r="K183" s="152">
        <f t="shared" si="102"/>
        <v>0</v>
      </c>
      <c r="L183" s="152">
        <f t="shared" si="102"/>
        <v>0</v>
      </c>
      <c r="M183" s="152">
        <f t="shared" si="102"/>
        <v>0</v>
      </c>
      <c r="N183" s="152">
        <f t="shared" si="102"/>
        <v>0</v>
      </c>
      <c r="O183" s="225"/>
      <c r="P183" s="216"/>
    </row>
    <row r="184" spans="1:16" x14ac:dyDescent="0.2">
      <c r="A184" s="232"/>
      <c r="B184" s="33" t="s">
        <v>12</v>
      </c>
      <c r="C184" s="24" t="s">
        <v>206</v>
      </c>
      <c r="D184" s="25" t="s">
        <v>206</v>
      </c>
      <c r="E184" s="25" t="s">
        <v>206</v>
      </c>
      <c r="F184" s="25" t="s">
        <v>206</v>
      </c>
      <c r="G184" s="95" t="s">
        <v>206</v>
      </c>
      <c r="H184" s="44">
        <f>H192+H202+H236+H260</f>
        <v>0</v>
      </c>
      <c r="I184" s="44">
        <f t="shared" ref="I184:N185" si="103">I192+I202+I236+I260</f>
        <v>0</v>
      </c>
      <c r="J184" s="44">
        <f t="shared" si="103"/>
        <v>0</v>
      </c>
      <c r="K184" s="44">
        <f t="shared" si="103"/>
        <v>0</v>
      </c>
      <c r="L184" s="44">
        <f t="shared" si="103"/>
        <v>0</v>
      </c>
      <c r="M184" s="44">
        <f t="shared" si="103"/>
        <v>0</v>
      </c>
      <c r="N184" s="44">
        <f t="shared" si="103"/>
        <v>0</v>
      </c>
      <c r="O184" s="225"/>
      <c r="P184" s="216"/>
    </row>
    <row r="185" spans="1:16" x14ac:dyDescent="0.2">
      <c r="A185" s="230"/>
      <c r="B185" s="175" t="s">
        <v>535</v>
      </c>
      <c r="C185" s="24" t="s">
        <v>206</v>
      </c>
      <c r="D185" s="24" t="s">
        <v>206</v>
      </c>
      <c r="E185" s="24" t="s">
        <v>206</v>
      </c>
      <c r="F185" s="24" t="s">
        <v>206</v>
      </c>
      <c r="G185" s="24" t="s">
        <v>206</v>
      </c>
      <c r="H185" s="44">
        <f>H193+H203+H237+H261</f>
        <v>0</v>
      </c>
      <c r="I185" s="44">
        <f t="shared" si="103"/>
        <v>0</v>
      </c>
      <c r="J185" s="44">
        <f t="shared" si="103"/>
        <v>0</v>
      </c>
      <c r="K185" s="44">
        <f t="shared" si="103"/>
        <v>0</v>
      </c>
      <c r="L185" s="44">
        <f t="shared" si="103"/>
        <v>0</v>
      </c>
      <c r="M185" s="44">
        <f t="shared" si="103"/>
        <v>0</v>
      </c>
      <c r="N185" s="44">
        <f t="shared" si="103"/>
        <v>0</v>
      </c>
      <c r="O185" s="217"/>
      <c r="P185" s="217"/>
    </row>
    <row r="186" spans="1:16" x14ac:dyDescent="0.2">
      <c r="A186" s="228" t="s">
        <v>523</v>
      </c>
      <c r="B186" s="210" t="s">
        <v>204</v>
      </c>
      <c r="C186" s="1"/>
      <c r="D186" s="2"/>
      <c r="E186" s="2"/>
      <c r="F186" s="2"/>
      <c r="G186" s="314"/>
      <c r="H186" s="317" t="s">
        <v>632</v>
      </c>
      <c r="I186" s="317" t="s">
        <v>633</v>
      </c>
      <c r="J186" s="317" t="s">
        <v>634</v>
      </c>
      <c r="K186" s="317" t="s">
        <v>635</v>
      </c>
      <c r="L186" s="317" t="s">
        <v>636</v>
      </c>
      <c r="M186" s="317" t="s">
        <v>637</v>
      </c>
      <c r="N186" s="317" t="s">
        <v>638</v>
      </c>
      <c r="O186" s="284" t="s">
        <v>151</v>
      </c>
      <c r="P186" s="221" t="s">
        <v>435</v>
      </c>
    </row>
    <row r="187" spans="1:16" ht="25.5" x14ac:dyDescent="0.2">
      <c r="A187" s="229"/>
      <c r="B187" s="210" t="s">
        <v>92</v>
      </c>
      <c r="C187" s="1"/>
      <c r="D187" s="2"/>
      <c r="E187" s="2"/>
      <c r="F187" s="2"/>
      <c r="G187" s="93"/>
      <c r="H187" s="315">
        <v>120</v>
      </c>
      <c r="I187" s="316" t="s">
        <v>206</v>
      </c>
      <c r="J187" s="316" t="s">
        <v>206</v>
      </c>
      <c r="K187" s="316" t="s">
        <v>206</v>
      </c>
      <c r="L187" s="316" t="s">
        <v>206</v>
      </c>
      <c r="M187" s="315">
        <v>120</v>
      </c>
      <c r="N187" s="315">
        <v>120.1</v>
      </c>
      <c r="O187" s="225"/>
      <c r="P187" s="222"/>
    </row>
    <row r="188" spans="1:16" ht="13.35" customHeight="1" x14ac:dyDescent="0.2">
      <c r="A188" s="229"/>
      <c r="B188" s="32" t="s">
        <v>74</v>
      </c>
      <c r="C188" s="1"/>
      <c r="D188" s="2"/>
      <c r="E188" s="2"/>
      <c r="F188" s="2"/>
      <c r="G188" s="93"/>
      <c r="H188" s="152">
        <f>H189+H190+H191+H192</f>
        <v>41092.9</v>
      </c>
      <c r="I188" s="152">
        <f t="shared" ref="I188:N188" si="104">I189+I190+I191+I192</f>
        <v>11592</v>
      </c>
      <c r="J188" s="152">
        <f t="shared" si="104"/>
        <v>12474</v>
      </c>
      <c r="K188" s="152">
        <f t="shared" si="104"/>
        <v>7722</v>
      </c>
      <c r="L188" s="152">
        <f t="shared" si="104"/>
        <v>9304.9</v>
      </c>
      <c r="M188" s="152">
        <f t="shared" si="104"/>
        <v>42594.400000000001</v>
      </c>
      <c r="N188" s="152">
        <f t="shared" si="104"/>
        <v>44126.400000000001</v>
      </c>
      <c r="O188" s="225"/>
      <c r="P188" s="222"/>
    </row>
    <row r="189" spans="1:16" ht="13.35" customHeight="1" x14ac:dyDescent="0.2">
      <c r="A189" s="229"/>
      <c r="B189" s="212" t="s">
        <v>16</v>
      </c>
      <c r="C189" s="211">
        <v>136</v>
      </c>
      <c r="D189" s="2" t="s">
        <v>210</v>
      </c>
      <c r="E189" s="3" t="s">
        <v>216</v>
      </c>
      <c r="F189" s="3" t="s">
        <v>436</v>
      </c>
      <c r="G189" s="92">
        <v>621</v>
      </c>
      <c r="H189" s="152">
        <f>SUM(I189:L189)</f>
        <v>41092.9</v>
      </c>
      <c r="I189" s="152">
        <v>11592</v>
      </c>
      <c r="J189" s="152">
        <v>12474</v>
      </c>
      <c r="K189" s="152">
        <v>7722</v>
      </c>
      <c r="L189" s="152">
        <f>10204.9-900</f>
        <v>9304.9</v>
      </c>
      <c r="M189" s="152">
        <v>42594.400000000001</v>
      </c>
      <c r="N189" s="152">
        <v>44126.400000000001</v>
      </c>
      <c r="O189" s="225"/>
      <c r="P189" s="222"/>
    </row>
    <row r="190" spans="1:16" ht="13.35" customHeight="1" x14ac:dyDescent="0.2">
      <c r="A190" s="229"/>
      <c r="B190" s="208" t="s">
        <v>14</v>
      </c>
      <c r="C190" s="1" t="s">
        <v>206</v>
      </c>
      <c r="D190" s="2" t="s">
        <v>206</v>
      </c>
      <c r="E190" s="2" t="s">
        <v>206</v>
      </c>
      <c r="F190" s="2" t="s">
        <v>206</v>
      </c>
      <c r="G190" s="93" t="s">
        <v>206</v>
      </c>
      <c r="H190" s="152">
        <f t="shared" ref="H190:H192" si="105">SUM(I190:L190)</f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225"/>
      <c r="P190" s="222"/>
    </row>
    <row r="191" spans="1:16" ht="13.35" customHeight="1" x14ac:dyDescent="0.2">
      <c r="A191" s="229"/>
      <c r="B191" s="210" t="s">
        <v>9</v>
      </c>
      <c r="C191" s="1" t="s">
        <v>206</v>
      </c>
      <c r="D191" s="2" t="s">
        <v>206</v>
      </c>
      <c r="E191" s="2" t="s">
        <v>206</v>
      </c>
      <c r="F191" s="2" t="s">
        <v>206</v>
      </c>
      <c r="G191" s="93" t="s">
        <v>206</v>
      </c>
      <c r="H191" s="152">
        <f t="shared" si="105"/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225"/>
      <c r="P191" s="222"/>
    </row>
    <row r="192" spans="1:16" x14ac:dyDescent="0.2">
      <c r="A192" s="229"/>
      <c r="B192" s="210" t="s">
        <v>10</v>
      </c>
      <c r="C192" s="1" t="s">
        <v>206</v>
      </c>
      <c r="D192" s="2" t="s">
        <v>206</v>
      </c>
      <c r="E192" s="2" t="s">
        <v>206</v>
      </c>
      <c r="F192" s="2" t="s">
        <v>206</v>
      </c>
      <c r="G192" s="93" t="s">
        <v>206</v>
      </c>
      <c r="H192" s="152">
        <f t="shared" si="105"/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225"/>
      <c r="P192" s="222"/>
    </row>
    <row r="193" spans="1:16" x14ac:dyDescent="0.2">
      <c r="A193" s="236"/>
      <c r="B193" s="210" t="s">
        <v>535</v>
      </c>
      <c r="C193" s="1" t="s">
        <v>206</v>
      </c>
      <c r="D193" s="1" t="s">
        <v>206</v>
      </c>
      <c r="E193" s="1" t="s">
        <v>206</v>
      </c>
      <c r="F193" s="1" t="s">
        <v>206</v>
      </c>
      <c r="G193" s="1" t="s">
        <v>206</v>
      </c>
      <c r="H193" s="152">
        <f t="shared" ref="H193" si="106">SUM(I193:L193)</f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217"/>
      <c r="P193" s="217"/>
    </row>
    <row r="194" spans="1:16" ht="25.5" x14ac:dyDescent="0.2">
      <c r="A194" s="231" t="s">
        <v>524</v>
      </c>
      <c r="B194" s="124" t="s">
        <v>344</v>
      </c>
      <c r="C194" s="24"/>
      <c r="D194" s="24"/>
      <c r="E194" s="24"/>
      <c r="F194" s="24"/>
      <c r="G194" s="95"/>
      <c r="H194" s="26" t="s">
        <v>51</v>
      </c>
      <c r="I194" s="26" t="s">
        <v>51</v>
      </c>
      <c r="J194" s="26" t="s">
        <v>51</v>
      </c>
      <c r="K194" s="26" t="s">
        <v>51</v>
      </c>
      <c r="L194" s="26" t="s">
        <v>51</v>
      </c>
      <c r="M194" s="26" t="s">
        <v>51</v>
      </c>
      <c r="N194" s="26" t="s">
        <v>51</v>
      </c>
      <c r="O194" s="218" t="s">
        <v>334</v>
      </c>
      <c r="P194" s="223" t="s">
        <v>360</v>
      </c>
    </row>
    <row r="195" spans="1:16" ht="25.5" x14ac:dyDescent="0.2">
      <c r="A195" s="232"/>
      <c r="B195" s="124" t="s">
        <v>87</v>
      </c>
      <c r="C195" s="24"/>
      <c r="D195" s="24"/>
      <c r="E195" s="24"/>
      <c r="F195" s="24"/>
      <c r="G195" s="95"/>
      <c r="H195" s="26" t="s">
        <v>51</v>
      </c>
      <c r="I195" s="26" t="s">
        <v>206</v>
      </c>
      <c r="J195" s="26" t="s">
        <v>206</v>
      </c>
      <c r="K195" s="26" t="s">
        <v>206</v>
      </c>
      <c r="L195" s="26" t="s">
        <v>206</v>
      </c>
      <c r="M195" s="26" t="s">
        <v>51</v>
      </c>
      <c r="N195" s="26" t="s">
        <v>51</v>
      </c>
      <c r="O195" s="219"/>
      <c r="P195" s="224"/>
    </row>
    <row r="196" spans="1:16" x14ac:dyDescent="0.2">
      <c r="A196" s="232"/>
      <c r="B196" s="124" t="s">
        <v>74</v>
      </c>
      <c r="C196" s="24"/>
      <c r="D196" s="24"/>
      <c r="E196" s="24"/>
      <c r="F196" s="24"/>
      <c r="G196" s="95"/>
      <c r="H196" s="26">
        <f>SUM(H197:H199)</f>
        <v>5480</v>
      </c>
      <c r="I196" s="26">
        <f t="shared" ref="I196:N196" si="107">SUM(I197:I199)</f>
        <v>0</v>
      </c>
      <c r="J196" s="26">
        <f t="shared" si="107"/>
        <v>300</v>
      </c>
      <c r="K196" s="26">
        <f t="shared" si="107"/>
        <v>4550</v>
      </c>
      <c r="L196" s="26">
        <f t="shared" si="107"/>
        <v>630</v>
      </c>
      <c r="M196" s="26">
        <f t="shared" si="107"/>
        <v>5480</v>
      </c>
      <c r="N196" s="26">
        <f t="shared" si="107"/>
        <v>5480</v>
      </c>
      <c r="O196" s="219"/>
      <c r="P196" s="224"/>
    </row>
    <row r="197" spans="1:16" x14ac:dyDescent="0.2">
      <c r="A197" s="232"/>
      <c r="B197" s="247" t="s">
        <v>16</v>
      </c>
      <c r="C197" s="24">
        <v>136</v>
      </c>
      <c r="D197" s="24" t="s">
        <v>210</v>
      </c>
      <c r="E197" s="24" t="s">
        <v>212</v>
      </c>
      <c r="F197" s="24" t="s">
        <v>437</v>
      </c>
      <c r="G197" s="95">
        <v>612</v>
      </c>
      <c r="H197" s="26">
        <f>H207</f>
        <v>1700</v>
      </c>
      <c r="I197" s="26">
        <f>I207</f>
        <v>0</v>
      </c>
      <c r="J197" s="26">
        <f t="shared" ref="J197:N197" si="108">J207</f>
        <v>0</v>
      </c>
      <c r="K197" s="26">
        <f t="shared" si="108"/>
        <v>1700</v>
      </c>
      <c r="L197" s="26">
        <f t="shared" si="108"/>
        <v>0</v>
      </c>
      <c r="M197" s="26">
        <f t="shared" si="108"/>
        <v>1700</v>
      </c>
      <c r="N197" s="26">
        <f t="shared" si="108"/>
        <v>1700</v>
      </c>
      <c r="O197" s="219"/>
      <c r="P197" s="224"/>
    </row>
    <row r="198" spans="1:16" x14ac:dyDescent="0.2">
      <c r="A198" s="232"/>
      <c r="B198" s="247"/>
      <c r="C198" s="24">
        <v>136</v>
      </c>
      <c r="D198" s="25" t="s">
        <v>210</v>
      </c>
      <c r="E198" s="27" t="s">
        <v>212</v>
      </c>
      <c r="F198" s="24" t="s">
        <v>437</v>
      </c>
      <c r="G198" s="94">
        <v>622</v>
      </c>
      <c r="H198" s="26">
        <f>H215</f>
        <v>630</v>
      </c>
      <c r="I198" s="26">
        <f t="shared" ref="I198:N198" si="109">I215</f>
        <v>0</v>
      </c>
      <c r="J198" s="26">
        <f t="shared" si="109"/>
        <v>0</v>
      </c>
      <c r="K198" s="26">
        <f t="shared" si="109"/>
        <v>0</v>
      </c>
      <c r="L198" s="26">
        <f t="shared" si="109"/>
        <v>630</v>
      </c>
      <c r="M198" s="26">
        <f t="shared" si="109"/>
        <v>630</v>
      </c>
      <c r="N198" s="26">
        <f t="shared" si="109"/>
        <v>630</v>
      </c>
      <c r="O198" s="219"/>
      <c r="P198" s="224"/>
    </row>
    <row r="199" spans="1:16" x14ac:dyDescent="0.2">
      <c r="A199" s="232"/>
      <c r="B199" s="247"/>
      <c r="C199" s="24">
        <v>136</v>
      </c>
      <c r="D199" s="25" t="s">
        <v>210</v>
      </c>
      <c r="E199" s="27" t="s">
        <v>211</v>
      </c>
      <c r="F199" s="24" t="s">
        <v>437</v>
      </c>
      <c r="G199" s="94">
        <v>350</v>
      </c>
      <c r="H199" s="26">
        <f>H223</f>
        <v>3150</v>
      </c>
      <c r="I199" s="26">
        <f t="shared" ref="I199:N199" si="110">I223</f>
        <v>0</v>
      </c>
      <c r="J199" s="26">
        <f t="shared" si="110"/>
        <v>300</v>
      </c>
      <c r="K199" s="26">
        <f t="shared" si="110"/>
        <v>2850</v>
      </c>
      <c r="L199" s="26">
        <f t="shared" si="110"/>
        <v>0</v>
      </c>
      <c r="M199" s="26">
        <f t="shared" si="110"/>
        <v>3150</v>
      </c>
      <c r="N199" s="26">
        <f t="shared" si="110"/>
        <v>3150</v>
      </c>
      <c r="O199" s="219"/>
      <c r="P199" s="224"/>
    </row>
    <row r="200" spans="1:16" x14ac:dyDescent="0.2">
      <c r="A200" s="232"/>
      <c r="B200" s="124" t="s">
        <v>14</v>
      </c>
      <c r="C200" s="24" t="s">
        <v>206</v>
      </c>
      <c r="D200" s="24" t="s">
        <v>206</v>
      </c>
      <c r="E200" s="24" t="s">
        <v>206</v>
      </c>
      <c r="F200" s="24" t="s">
        <v>206</v>
      </c>
      <c r="G200" s="24" t="s">
        <v>206</v>
      </c>
      <c r="H200" s="26">
        <f>H208+H216+H225</f>
        <v>0</v>
      </c>
      <c r="I200" s="26">
        <f t="shared" ref="I200:N200" si="111">I208+I216+I225</f>
        <v>0</v>
      </c>
      <c r="J200" s="26">
        <f t="shared" si="111"/>
        <v>0</v>
      </c>
      <c r="K200" s="26">
        <f t="shared" si="111"/>
        <v>0</v>
      </c>
      <c r="L200" s="26">
        <f t="shared" si="111"/>
        <v>0</v>
      </c>
      <c r="M200" s="26">
        <f t="shared" si="111"/>
        <v>0</v>
      </c>
      <c r="N200" s="26">
        <f t="shared" si="111"/>
        <v>0</v>
      </c>
      <c r="O200" s="219"/>
      <c r="P200" s="224"/>
    </row>
    <row r="201" spans="1:16" x14ac:dyDescent="0.2">
      <c r="A201" s="232"/>
      <c r="B201" s="124" t="s">
        <v>15</v>
      </c>
      <c r="C201" s="24" t="s">
        <v>206</v>
      </c>
      <c r="D201" s="24" t="s">
        <v>206</v>
      </c>
      <c r="E201" s="24" t="s">
        <v>206</v>
      </c>
      <c r="F201" s="24" t="s">
        <v>206</v>
      </c>
      <c r="G201" s="24" t="s">
        <v>206</v>
      </c>
      <c r="H201" s="26">
        <f t="shared" ref="H201:N201" si="112">H209+H217+H226</f>
        <v>0</v>
      </c>
      <c r="I201" s="26">
        <f t="shared" si="112"/>
        <v>0</v>
      </c>
      <c r="J201" s="26">
        <f t="shared" si="112"/>
        <v>0</v>
      </c>
      <c r="K201" s="26">
        <f t="shared" si="112"/>
        <v>0</v>
      </c>
      <c r="L201" s="26">
        <f t="shared" si="112"/>
        <v>0</v>
      </c>
      <c r="M201" s="26">
        <f t="shared" si="112"/>
        <v>0</v>
      </c>
      <c r="N201" s="26">
        <f t="shared" si="112"/>
        <v>0</v>
      </c>
      <c r="O201" s="219"/>
      <c r="P201" s="224"/>
    </row>
    <row r="202" spans="1:16" x14ac:dyDescent="0.2">
      <c r="A202" s="232"/>
      <c r="B202" s="124" t="s">
        <v>12</v>
      </c>
      <c r="C202" s="24" t="s">
        <v>206</v>
      </c>
      <c r="D202" s="24" t="s">
        <v>206</v>
      </c>
      <c r="E202" s="24" t="s">
        <v>206</v>
      </c>
      <c r="F202" s="24" t="s">
        <v>206</v>
      </c>
      <c r="G202" s="24" t="s">
        <v>206</v>
      </c>
      <c r="H202" s="26">
        <f t="shared" ref="H202:N203" si="113">H210+H218+H227</f>
        <v>0</v>
      </c>
      <c r="I202" s="26">
        <f t="shared" si="113"/>
        <v>0</v>
      </c>
      <c r="J202" s="26">
        <f t="shared" si="113"/>
        <v>0</v>
      </c>
      <c r="K202" s="26">
        <f t="shared" si="113"/>
        <v>0</v>
      </c>
      <c r="L202" s="26">
        <f t="shared" si="113"/>
        <v>0</v>
      </c>
      <c r="M202" s="26">
        <f t="shared" si="113"/>
        <v>0</v>
      </c>
      <c r="N202" s="26">
        <f t="shared" si="113"/>
        <v>0</v>
      </c>
      <c r="O202" s="219"/>
      <c r="P202" s="224"/>
    </row>
    <row r="203" spans="1:16" x14ac:dyDescent="0.2">
      <c r="A203" s="173"/>
      <c r="B203" s="174" t="s">
        <v>535</v>
      </c>
      <c r="C203" s="24" t="s">
        <v>206</v>
      </c>
      <c r="D203" s="24" t="s">
        <v>206</v>
      </c>
      <c r="E203" s="24" t="s">
        <v>206</v>
      </c>
      <c r="F203" s="24" t="s">
        <v>206</v>
      </c>
      <c r="G203" s="24" t="s">
        <v>206</v>
      </c>
      <c r="H203" s="26">
        <f t="shared" si="113"/>
        <v>0</v>
      </c>
      <c r="I203" s="26">
        <f t="shared" si="113"/>
        <v>0</v>
      </c>
      <c r="J203" s="26">
        <f t="shared" si="113"/>
        <v>0</v>
      </c>
      <c r="K203" s="26">
        <f t="shared" si="113"/>
        <v>0</v>
      </c>
      <c r="L203" s="26">
        <f t="shared" si="113"/>
        <v>0</v>
      </c>
      <c r="M203" s="26">
        <f t="shared" si="113"/>
        <v>0</v>
      </c>
      <c r="N203" s="26">
        <f t="shared" si="113"/>
        <v>0</v>
      </c>
      <c r="O203" s="220"/>
      <c r="P203" s="220"/>
    </row>
    <row r="204" spans="1:16" ht="25.5" x14ac:dyDescent="0.2">
      <c r="A204" s="231" t="s">
        <v>525</v>
      </c>
      <c r="B204" s="124" t="s">
        <v>305</v>
      </c>
      <c r="C204" s="24"/>
      <c r="D204" s="24"/>
      <c r="E204" s="24"/>
      <c r="F204" s="24"/>
      <c r="G204" s="95"/>
      <c r="H204" s="36">
        <v>1</v>
      </c>
      <c r="I204" s="36">
        <v>0</v>
      </c>
      <c r="J204" s="36">
        <v>0</v>
      </c>
      <c r="K204" s="36">
        <v>1</v>
      </c>
      <c r="L204" s="36">
        <v>0</v>
      </c>
      <c r="M204" s="36">
        <v>1</v>
      </c>
      <c r="N204" s="36">
        <v>1</v>
      </c>
      <c r="O204" s="218" t="s">
        <v>334</v>
      </c>
      <c r="P204" s="215" t="s">
        <v>556</v>
      </c>
    </row>
    <row r="205" spans="1:16" ht="30.75" customHeight="1" x14ac:dyDescent="0.2">
      <c r="A205" s="232"/>
      <c r="B205" s="124" t="s">
        <v>87</v>
      </c>
      <c r="C205" s="24"/>
      <c r="D205" s="24"/>
      <c r="E205" s="24"/>
      <c r="F205" s="24"/>
      <c r="G205" s="95"/>
      <c r="H205" s="26">
        <f>H206/H204</f>
        <v>1700</v>
      </c>
      <c r="I205" s="26" t="s">
        <v>206</v>
      </c>
      <c r="J205" s="26" t="s">
        <v>206</v>
      </c>
      <c r="K205" s="26" t="s">
        <v>206</v>
      </c>
      <c r="L205" s="26" t="s">
        <v>206</v>
      </c>
      <c r="M205" s="26">
        <v>1700</v>
      </c>
      <c r="N205" s="26">
        <v>1700</v>
      </c>
      <c r="O205" s="219"/>
      <c r="P205" s="216"/>
    </row>
    <row r="206" spans="1:16" ht="12.75" customHeight="1" x14ac:dyDescent="0.2">
      <c r="A206" s="232"/>
      <c r="B206" s="124" t="s">
        <v>74</v>
      </c>
      <c r="C206" s="24"/>
      <c r="D206" s="24"/>
      <c r="E206" s="24"/>
      <c r="F206" s="24"/>
      <c r="G206" s="95"/>
      <c r="H206" s="26">
        <f t="shared" ref="H206:N206" si="114">SUM(H207:H210)</f>
        <v>1700</v>
      </c>
      <c r="I206" s="26">
        <f t="shared" si="114"/>
        <v>0</v>
      </c>
      <c r="J206" s="26">
        <f t="shared" si="114"/>
        <v>0</v>
      </c>
      <c r="K206" s="26">
        <f t="shared" si="114"/>
        <v>1700</v>
      </c>
      <c r="L206" s="26">
        <f t="shared" si="114"/>
        <v>0</v>
      </c>
      <c r="M206" s="26">
        <f t="shared" si="114"/>
        <v>1700</v>
      </c>
      <c r="N206" s="26">
        <f t="shared" si="114"/>
        <v>1700</v>
      </c>
      <c r="O206" s="219"/>
      <c r="P206" s="216"/>
    </row>
    <row r="207" spans="1:16" x14ac:dyDescent="0.2">
      <c r="A207" s="232"/>
      <c r="B207" s="139" t="s">
        <v>16</v>
      </c>
      <c r="C207" s="24">
        <v>136</v>
      </c>
      <c r="D207" s="24" t="s">
        <v>210</v>
      </c>
      <c r="E207" s="24" t="s">
        <v>212</v>
      </c>
      <c r="F207" s="24" t="s">
        <v>437</v>
      </c>
      <c r="G207" s="95">
        <v>612</v>
      </c>
      <c r="H207" s="26">
        <f>I207+J207+K207+L207</f>
        <v>1700</v>
      </c>
      <c r="I207" s="26">
        <v>0</v>
      </c>
      <c r="J207" s="26">
        <v>0</v>
      </c>
      <c r="K207" s="26">
        <v>1700</v>
      </c>
      <c r="L207" s="26">
        <v>0</v>
      </c>
      <c r="M207" s="26">
        <v>1700</v>
      </c>
      <c r="N207" s="26">
        <v>1700</v>
      </c>
      <c r="O207" s="219"/>
      <c r="P207" s="216"/>
    </row>
    <row r="208" spans="1:16" x14ac:dyDescent="0.2">
      <c r="A208" s="232"/>
      <c r="B208" s="124" t="s">
        <v>14</v>
      </c>
      <c r="C208" s="24" t="s">
        <v>206</v>
      </c>
      <c r="D208" s="24" t="s">
        <v>206</v>
      </c>
      <c r="E208" s="24" t="s">
        <v>206</v>
      </c>
      <c r="F208" s="24" t="s">
        <v>206</v>
      </c>
      <c r="G208" s="24" t="s">
        <v>206</v>
      </c>
      <c r="H208" s="26">
        <f t="shared" ref="H208:H210" si="115">I208+J208+K208+L208</f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19"/>
      <c r="P208" s="216"/>
    </row>
    <row r="209" spans="1:16" x14ac:dyDescent="0.2">
      <c r="A209" s="232"/>
      <c r="B209" s="124" t="s">
        <v>15</v>
      </c>
      <c r="C209" s="24" t="s">
        <v>206</v>
      </c>
      <c r="D209" s="24" t="s">
        <v>206</v>
      </c>
      <c r="E209" s="24" t="s">
        <v>206</v>
      </c>
      <c r="F209" s="24" t="s">
        <v>206</v>
      </c>
      <c r="G209" s="24" t="s">
        <v>206</v>
      </c>
      <c r="H209" s="26">
        <f t="shared" si="115"/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19"/>
      <c r="P209" s="216"/>
    </row>
    <row r="210" spans="1:16" x14ac:dyDescent="0.2">
      <c r="A210" s="232"/>
      <c r="B210" s="124" t="s">
        <v>12</v>
      </c>
      <c r="C210" s="24" t="s">
        <v>206</v>
      </c>
      <c r="D210" s="24" t="s">
        <v>206</v>
      </c>
      <c r="E210" s="24" t="s">
        <v>206</v>
      </c>
      <c r="F210" s="24" t="s">
        <v>206</v>
      </c>
      <c r="G210" s="24" t="s">
        <v>206</v>
      </c>
      <c r="H210" s="26">
        <f t="shared" si="115"/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19"/>
      <c r="P210" s="216"/>
    </row>
    <row r="211" spans="1:16" x14ac:dyDescent="0.2">
      <c r="A211" s="230"/>
      <c r="B211" s="174" t="s">
        <v>535</v>
      </c>
      <c r="C211" s="24" t="s">
        <v>206</v>
      </c>
      <c r="D211" s="24" t="s">
        <v>206</v>
      </c>
      <c r="E211" s="24" t="s">
        <v>206</v>
      </c>
      <c r="F211" s="24" t="s">
        <v>206</v>
      </c>
      <c r="G211" s="24" t="s">
        <v>206</v>
      </c>
      <c r="H211" s="26">
        <f t="shared" ref="H211" si="116">I211+J211+K211+L211</f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20"/>
      <c r="P211" s="217"/>
    </row>
    <row r="212" spans="1:16" x14ac:dyDescent="0.2">
      <c r="A212" s="231" t="s">
        <v>526</v>
      </c>
      <c r="B212" s="124" t="s">
        <v>66</v>
      </c>
      <c r="C212" s="24"/>
      <c r="D212" s="25"/>
      <c r="E212" s="25"/>
      <c r="F212" s="25"/>
      <c r="G212" s="95"/>
      <c r="H212" s="36">
        <v>1</v>
      </c>
      <c r="I212" s="36">
        <v>0</v>
      </c>
      <c r="J212" s="36">
        <v>0</v>
      </c>
      <c r="K212" s="36">
        <v>0</v>
      </c>
      <c r="L212" s="36">
        <v>1</v>
      </c>
      <c r="M212" s="36">
        <v>1</v>
      </c>
      <c r="N212" s="36">
        <v>1</v>
      </c>
      <c r="O212" s="218" t="s">
        <v>151</v>
      </c>
      <c r="P212" s="223" t="s">
        <v>164</v>
      </c>
    </row>
    <row r="213" spans="1:16" ht="25.5" x14ac:dyDescent="0.2">
      <c r="A213" s="232"/>
      <c r="B213" s="124" t="s">
        <v>87</v>
      </c>
      <c r="C213" s="24"/>
      <c r="D213" s="25"/>
      <c r="E213" s="25"/>
      <c r="F213" s="25"/>
      <c r="G213" s="95"/>
      <c r="H213" s="26">
        <f t="shared" ref="H213" si="117">ROUND(H214/H212,1)</f>
        <v>630</v>
      </c>
      <c r="I213" s="26" t="s">
        <v>206</v>
      </c>
      <c r="J213" s="26" t="s">
        <v>206</v>
      </c>
      <c r="K213" s="26" t="s">
        <v>206</v>
      </c>
      <c r="L213" s="26" t="s">
        <v>206</v>
      </c>
      <c r="M213" s="26">
        <f t="shared" ref="M213:N213" si="118">ROUND(M214/M212,1)</f>
        <v>630</v>
      </c>
      <c r="N213" s="26">
        <f t="shared" si="118"/>
        <v>630</v>
      </c>
      <c r="O213" s="219"/>
      <c r="P213" s="224"/>
    </row>
    <row r="214" spans="1:16" x14ac:dyDescent="0.2">
      <c r="A214" s="232"/>
      <c r="B214" s="124" t="s">
        <v>74</v>
      </c>
      <c r="C214" s="24"/>
      <c r="D214" s="25"/>
      <c r="E214" s="25"/>
      <c r="F214" s="25"/>
      <c r="G214" s="95"/>
      <c r="H214" s="26">
        <f t="shared" ref="H214:N214" si="119">SUM(H215:H218)</f>
        <v>630</v>
      </c>
      <c r="I214" s="26">
        <f t="shared" si="119"/>
        <v>0</v>
      </c>
      <c r="J214" s="26">
        <f t="shared" si="119"/>
        <v>0</v>
      </c>
      <c r="K214" s="26">
        <f t="shared" si="119"/>
        <v>0</v>
      </c>
      <c r="L214" s="26">
        <f t="shared" si="119"/>
        <v>630</v>
      </c>
      <c r="M214" s="26">
        <f t="shared" si="119"/>
        <v>630</v>
      </c>
      <c r="N214" s="26">
        <f t="shared" si="119"/>
        <v>630</v>
      </c>
      <c r="O214" s="219"/>
      <c r="P214" s="224"/>
    </row>
    <row r="215" spans="1:16" x14ac:dyDescent="0.2">
      <c r="A215" s="232"/>
      <c r="B215" s="139" t="s">
        <v>16</v>
      </c>
      <c r="C215" s="24">
        <v>136</v>
      </c>
      <c r="D215" s="25" t="s">
        <v>210</v>
      </c>
      <c r="E215" s="27" t="s">
        <v>212</v>
      </c>
      <c r="F215" s="25" t="s">
        <v>437</v>
      </c>
      <c r="G215" s="94">
        <v>622</v>
      </c>
      <c r="H215" s="26">
        <v>630</v>
      </c>
      <c r="I215" s="26">
        <v>0</v>
      </c>
      <c r="J215" s="26">
        <v>0</v>
      </c>
      <c r="K215" s="26">
        <v>0</v>
      </c>
      <c r="L215" s="26">
        <v>630</v>
      </c>
      <c r="M215" s="26">
        <v>630</v>
      </c>
      <c r="N215" s="26">
        <v>630</v>
      </c>
      <c r="O215" s="219"/>
      <c r="P215" s="224"/>
    </row>
    <row r="216" spans="1:16" ht="12.75" customHeight="1" x14ac:dyDescent="0.2">
      <c r="A216" s="232"/>
      <c r="B216" s="124" t="s">
        <v>14</v>
      </c>
      <c r="C216" s="24" t="s">
        <v>206</v>
      </c>
      <c r="D216" s="24" t="s">
        <v>206</v>
      </c>
      <c r="E216" s="24" t="s">
        <v>206</v>
      </c>
      <c r="F216" s="24" t="s">
        <v>206</v>
      </c>
      <c r="G216" s="24" t="s">
        <v>206</v>
      </c>
      <c r="H216" s="26">
        <f>I216+J216+K216+L216</f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19"/>
      <c r="P216" s="224"/>
    </row>
    <row r="217" spans="1:16" x14ac:dyDescent="0.2">
      <c r="A217" s="232"/>
      <c r="B217" s="124" t="s">
        <v>15</v>
      </c>
      <c r="C217" s="24" t="s">
        <v>206</v>
      </c>
      <c r="D217" s="24" t="s">
        <v>206</v>
      </c>
      <c r="E217" s="24" t="s">
        <v>206</v>
      </c>
      <c r="F217" s="24" t="s">
        <v>206</v>
      </c>
      <c r="G217" s="24" t="s">
        <v>206</v>
      </c>
      <c r="H217" s="26">
        <f>I217+J217+K217+L217</f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19"/>
      <c r="P217" s="224"/>
    </row>
    <row r="218" spans="1:16" x14ac:dyDescent="0.2">
      <c r="A218" s="232"/>
      <c r="B218" s="124" t="s">
        <v>12</v>
      </c>
      <c r="C218" s="24" t="s">
        <v>206</v>
      </c>
      <c r="D218" s="24" t="s">
        <v>206</v>
      </c>
      <c r="E218" s="24" t="s">
        <v>206</v>
      </c>
      <c r="F218" s="24" t="s">
        <v>206</v>
      </c>
      <c r="G218" s="24" t="s">
        <v>206</v>
      </c>
      <c r="H218" s="26">
        <f>I218+J218+K218+L218</f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19"/>
      <c r="P218" s="224"/>
    </row>
    <row r="219" spans="1:16" x14ac:dyDescent="0.2">
      <c r="A219" s="230"/>
      <c r="B219" s="174" t="s">
        <v>535</v>
      </c>
      <c r="C219" s="24" t="s">
        <v>206</v>
      </c>
      <c r="D219" s="24" t="s">
        <v>206</v>
      </c>
      <c r="E219" s="24" t="s">
        <v>206</v>
      </c>
      <c r="F219" s="24" t="s">
        <v>206</v>
      </c>
      <c r="G219" s="24" t="s">
        <v>206</v>
      </c>
      <c r="H219" s="26">
        <f>I219+J219+K219+L219</f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20"/>
      <c r="P219" s="220"/>
    </row>
    <row r="220" spans="1:16" x14ac:dyDescent="0.2">
      <c r="A220" s="231" t="s">
        <v>527</v>
      </c>
      <c r="B220" s="124" t="s">
        <v>106</v>
      </c>
      <c r="C220" s="24"/>
      <c r="D220" s="25"/>
      <c r="E220" s="25"/>
      <c r="F220" s="25"/>
      <c r="G220" s="95"/>
      <c r="H220" s="36">
        <v>60</v>
      </c>
      <c r="I220" s="36">
        <v>0</v>
      </c>
      <c r="J220" s="36">
        <v>5</v>
      </c>
      <c r="K220" s="36">
        <v>55</v>
      </c>
      <c r="L220" s="36">
        <v>0</v>
      </c>
      <c r="M220" s="36">
        <v>60</v>
      </c>
      <c r="N220" s="36">
        <v>60</v>
      </c>
      <c r="O220" s="218" t="s">
        <v>197</v>
      </c>
      <c r="P220" s="215" t="s">
        <v>441</v>
      </c>
    </row>
    <row r="221" spans="1:16" ht="25.5" x14ac:dyDescent="0.2">
      <c r="A221" s="232"/>
      <c r="B221" s="124" t="s">
        <v>87</v>
      </c>
      <c r="C221" s="24"/>
      <c r="D221" s="25"/>
      <c r="E221" s="25"/>
      <c r="F221" s="25"/>
      <c r="G221" s="95"/>
      <c r="H221" s="26">
        <f>ROUND(H222/H220,1)</f>
        <v>55</v>
      </c>
      <c r="I221" s="26" t="s">
        <v>206</v>
      </c>
      <c r="J221" s="26" t="s">
        <v>206</v>
      </c>
      <c r="K221" s="26" t="s">
        <v>206</v>
      </c>
      <c r="L221" s="26" t="s">
        <v>206</v>
      </c>
      <c r="M221" s="26">
        <f t="shared" ref="M221:N221" si="120">ROUND(M222/M220,1)</f>
        <v>55</v>
      </c>
      <c r="N221" s="26">
        <f t="shared" si="120"/>
        <v>55</v>
      </c>
      <c r="O221" s="219"/>
      <c r="P221" s="216"/>
    </row>
    <row r="222" spans="1:16" ht="22.5" customHeight="1" x14ac:dyDescent="0.2">
      <c r="A222" s="232"/>
      <c r="B222" s="124" t="s">
        <v>74</v>
      </c>
      <c r="C222" s="24"/>
      <c r="D222" s="25"/>
      <c r="E222" s="25"/>
      <c r="F222" s="25"/>
      <c r="G222" s="95"/>
      <c r="H222" s="26">
        <f t="shared" ref="H222:N222" si="121">SUM(H223:H227)</f>
        <v>3300</v>
      </c>
      <c r="I222" s="26">
        <f t="shared" si="121"/>
        <v>0</v>
      </c>
      <c r="J222" s="26">
        <f t="shared" si="121"/>
        <v>450</v>
      </c>
      <c r="K222" s="26">
        <f t="shared" si="121"/>
        <v>2850</v>
      </c>
      <c r="L222" s="26">
        <f t="shared" si="121"/>
        <v>0</v>
      </c>
      <c r="M222" s="26">
        <f t="shared" si="121"/>
        <v>3300</v>
      </c>
      <c r="N222" s="26">
        <f t="shared" si="121"/>
        <v>3300</v>
      </c>
      <c r="O222" s="219"/>
      <c r="P222" s="216"/>
    </row>
    <row r="223" spans="1:16" x14ac:dyDescent="0.2">
      <c r="A223" s="232"/>
      <c r="B223" s="228" t="s">
        <v>16</v>
      </c>
      <c r="C223" s="24">
        <v>136</v>
      </c>
      <c r="D223" s="25" t="s">
        <v>210</v>
      </c>
      <c r="E223" s="27" t="s">
        <v>211</v>
      </c>
      <c r="F223" s="25" t="s">
        <v>437</v>
      </c>
      <c r="G223" s="94">
        <v>350</v>
      </c>
      <c r="H223" s="26">
        <f t="shared" ref="H223:H228" si="122">I223+J223+K223+L223</f>
        <v>3150</v>
      </c>
      <c r="I223" s="26">
        <v>0</v>
      </c>
      <c r="J223" s="26">
        <v>300</v>
      </c>
      <c r="K223" s="26">
        <v>2850</v>
      </c>
      <c r="L223" s="26">
        <v>0</v>
      </c>
      <c r="M223" s="26">
        <f>2850+300</f>
        <v>3150</v>
      </c>
      <c r="N223" s="26">
        <f>2850+300</f>
        <v>3150</v>
      </c>
      <c r="O223" s="219"/>
      <c r="P223" s="216"/>
    </row>
    <row r="224" spans="1:16" x14ac:dyDescent="0.2">
      <c r="A224" s="232"/>
      <c r="B224" s="251"/>
      <c r="C224" s="24">
        <v>136</v>
      </c>
      <c r="D224" s="25" t="s">
        <v>210</v>
      </c>
      <c r="E224" s="27" t="s">
        <v>212</v>
      </c>
      <c r="F224" s="25" t="s">
        <v>438</v>
      </c>
      <c r="G224" s="94">
        <v>244</v>
      </c>
      <c r="H224" s="26">
        <f t="shared" si="122"/>
        <v>150</v>
      </c>
      <c r="I224" s="26">
        <v>0</v>
      </c>
      <c r="J224" s="26">
        <v>150</v>
      </c>
      <c r="K224" s="26">
        <v>0</v>
      </c>
      <c r="L224" s="26">
        <v>0</v>
      </c>
      <c r="M224" s="35">
        <v>150</v>
      </c>
      <c r="N224" s="35">
        <v>150</v>
      </c>
      <c r="O224" s="219"/>
      <c r="P224" s="216"/>
    </row>
    <row r="225" spans="1:16" x14ac:dyDescent="0.2">
      <c r="A225" s="232"/>
      <c r="B225" s="124" t="s">
        <v>14</v>
      </c>
      <c r="C225" s="24" t="s">
        <v>206</v>
      </c>
      <c r="D225" s="24" t="s">
        <v>206</v>
      </c>
      <c r="E225" s="24" t="s">
        <v>206</v>
      </c>
      <c r="F225" s="24" t="s">
        <v>206</v>
      </c>
      <c r="G225" s="24" t="s">
        <v>206</v>
      </c>
      <c r="H225" s="26">
        <f t="shared" si="122"/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19"/>
      <c r="P225" s="216"/>
    </row>
    <row r="226" spans="1:16" x14ac:dyDescent="0.2">
      <c r="A226" s="232"/>
      <c r="B226" s="124" t="s">
        <v>15</v>
      </c>
      <c r="C226" s="24" t="s">
        <v>206</v>
      </c>
      <c r="D226" s="24" t="s">
        <v>206</v>
      </c>
      <c r="E226" s="24" t="s">
        <v>206</v>
      </c>
      <c r="F226" s="24" t="s">
        <v>206</v>
      </c>
      <c r="G226" s="24" t="s">
        <v>206</v>
      </c>
      <c r="H226" s="26">
        <f t="shared" si="122"/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19"/>
      <c r="P226" s="216"/>
    </row>
    <row r="227" spans="1:16" ht="43.5" customHeight="1" x14ac:dyDescent="0.2">
      <c r="A227" s="232"/>
      <c r="B227" s="124" t="s">
        <v>12</v>
      </c>
      <c r="C227" s="24" t="s">
        <v>206</v>
      </c>
      <c r="D227" s="24" t="s">
        <v>206</v>
      </c>
      <c r="E227" s="24" t="s">
        <v>206</v>
      </c>
      <c r="F227" s="24" t="s">
        <v>206</v>
      </c>
      <c r="G227" s="24" t="s">
        <v>206</v>
      </c>
      <c r="H227" s="26">
        <f t="shared" si="122"/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19"/>
      <c r="P227" s="216"/>
    </row>
    <row r="228" spans="1:16" ht="165" customHeight="1" x14ac:dyDescent="0.2">
      <c r="A228" s="233"/>
      <c r="B228" s="174" t="s">
        <v>535</v>
      </c>
      <c r="C228" s="24" t="s">
        <v>206</v>
      </c>
      <c r="D228" s="24" t="s">
        <v>206</v>
      </c>
      <c r="E228" s="24" t="s">
        <v>206</v>
      </c>
      <c r="F228" s="24" t="s">
        <v>206</v>
      </c>
      <c r="G228" s="24" t="s">
        <v>206</v>
      </c>
      <c r="H228" s="26">
        <f t="shared" si="122"/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20"/>
      <c r="P228" s="217"/>
    </row>
    <row r="229" spans="1:16" ht="25.5" x14ac:dyDescent="0.2">
      <c r="A229" s="234" t="s">
        <v>528</v>
      </c>
      <c r="B229" s="124" t="s">
        <v>339</v>
      </c>
      <c r="C229" s="24"/>
      <c r="D229" s="24"/>
      <c r="E229" s="24"/>
      <c r="F229" s="24"/>
      <c r="G229" s="95"/>
      <c r="H229" s="26" t="s">
        <v>51</v>
      </c>
      <c r="I229" s="26" t="s">
        <v>51</v>
      </c>
      <c r="J229" s="26" t="s">
        <v>51</v>
      </c>
      <c r="K229" s="26" t="s">
        <v>51</v>
      </c>
      <c r="L229" s="26" t="s">
        <v>51</v>
      </c>
      <c r="M229" s="26" t="s">
        <v>51</v>
      </c>
      <c r="N229" s="26" t="s">
        <v>51</v>
      </c>
      <c r="O229" s="218" t="s">
        <v>352</v>
      </c>
      <c r="P229" s="215" t="s">
        <v>433</v>
      </c>
    </row>
    <row r="230" spans="1:16" ht="25.5" x14ac:dyDescent="0.2">
      <c r="A230" s="234"/>
      <c r="B230" s="124" t="s">
        <v>86</v>
      </c>
      <c r="C230" s="24"/>
      <c r="D230" s="24"/>
      <c r="E230" s="24"/>
      <c r="F230" s="24"/>
      <c r="G230" s="95"/>
      <c r="H230" s="26" t="s">
        <v>51</v>
      </c>
      <c r="I230" s="26" t="s">
        <v>206</v>
      </c>
      <c r="J230" s="26" t="s">
        <v>206</v>
      </c>
      <c r="K230" s="26" t="s">
        <v>206</v>
      </c>
      <c r="L230" s="26" t="s">
        <v>206</v>
      </c>
      <c r="M230" s="26" t="s">
        <v>51</v>
      </c>
      <c r="N230" s="26" t="s">
        <v>51</v>
      </c>
      <c r="O230" s="219"/>
      <c r="P230" s="216"/>
    </row>
    <row r="231" spans="1:16" x14ac:dyDescent="0.2">
      <c r="A231" s="234"/>
      <c r="B231" s="124" t="s">
        <v>74</v>
      </c>
      <c r="C231" s="24"/>
      <c r="D231" s="24"/>
      <c r="E231" s="24"/>
      <c r="F231" s="24"/>
      <c r="G231" s="95"/>
      <c r="H231" s="26">
        <f t="shared" ref="H231:N231" si="123">SUM(H232:H236)</f>
        <v>9390</v>
      </c>
      <c r="I231" s="26">
        <f t="shared" si="123"/>
        <v>2505</v>
      </c>
      <c r="J231" s="26">
        <f t="shared" si="123"/>
        <v>2385</v>
      </c>
      <c r="K231" s="26">
        <f t="shared" si="123"/>
        <v>2385</v>
      </c>
      <c r="L231" s="26">
        <f t="shared" si="123"/>
        <v>2115</v>
      </c>
      <c r="M231" s="26">
        <f t="shared" si="123"/>
        <v>9390</v>
      </c>
      <c r="N231" s="26">
        <f t="shared" si="123"/>
        <v>9390</v>
      </c>
      <c r="O231" s="219"/>
      <c r="P231" s="216"/>
    </row>
    <row r="232" spans="1:16" x14ac:dyDescent="0.2">
      <c r="A232" s="234"/>
      <c r="B232" s="228" t="s">
        <v>16</v>
      </c>
      <c r="C232" s="24">
        <v>136</v>
      </c>
      <c r="D232" s="25" t="s">
        <v>210</v>
      </c>
      <c r="E232" s="27" t="s">
        <v>212</v>
      </c>
      <c r="F232" s="25" t="s">
        <v>439</v>
      </c>
      <c r="G232" s="95">
        <v>321</v>
      </c>
      <c r="H232" s="26">
        <f>H241</f>
        <v>390</v>
      </c>
      <c r="I232" s="26">
        <f t="shared" ref="I232:N232" si="124">I241</f>
        <v>120</v>
      </c>
      <c r="J232" s="26">
        <f t="shared" si="124"/>
        <v>0</v>
      </c>
      <c r="K232" s="26">
        <f t="shared" si="124"/>
        <v>0</v>
      </c>
      <c r="L232" s="26">
        <f t="shared" si="124"/>
        <v>270</v>
      </c>
      <c r="M232" s="26">
        <f t="shared" si="124"/>
        <v>390</v>
      </c>
      <c r="N232" s="26">
        <f t="shared" si="124"/>
        <v>390</v>
      </c>
      <c r="O232" s="219"/>
      <c r="P232" s="216"/>
    </row>
    <row r="233" spans="1:16" x14ac:dyDescent="0.2">
      <c r="A233" s="234"/>
      <c r="B233" s="251"/>
      <c r="C233" s="24">
        <v>136</v>
      </c>
      <c r="D233" s="27" t="s">
        <v>210</v>
      </c>
      <c r="E233" s="27" t="s">
        <v>212</v>
      </c>
      <c r="F233" s="25" t="s">
        <v>440</v>
      </c>
      <c r="G233" s="95">
        <v>340</v>
      </c>
      <c r="H233" s="26">
        <f>I233+J233+K233+L233</f>
        <v>9000</v>
      </c>
      <c r="I233" s="26">
        <f>I249</f>
        <v>2385</v>
      </c>
      <c r="J233" s="26">
        <f t="shared" ref="J233:N233" si="125">J249</f>
        <v>2385</v>
      </c>
      <c r="K233" s="26">
        <f t="shared" si="125"/>
        <v>2385</v>
      </c>
      <c r="L233" s="26">
        <f t="shared" si="125"/>
        <v>1845</v>
      </c>
      <c r="M233" s="26">
        <f t="shared" si="125"/>
        <v>9000</v>
      </c>
      <c r="N233" s="26">
        <f t="shared" si="125"/>
        <v>9000</v>
      </c>
      <c r="O233" s="219"/>
      <c r="P233" s="216"/>
    </row>
    <row r="234" spans="1:16" ht="12.75" customHeight="1" x14ac:dyDescent="0.2">
      <c r="A234" s="234"/>
      <c r="B234" s="124" t="s">
        <v>14</v>
      </c>
      <c r="C234" s="24" t="s">
        <v>206</v>
      </c>
      <c r="D234" s="24" t="s">
        <v>206</v>
      </c>
      <c r="E234" s="24" t="s">
        <v>206</v>
      </c>
      <c r="F234" s="24" t="s">
        <v>206</v>
      </c>
      <c r="G234" s="24" t="s">
        <v>206</v>
      </c>
      <c r="H234" s="26">
        <f t="shared" ref="H234:H237" si="126">H242</f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19"/>
      <c r="P234" s="216"/>
    </row>
    <row r="235" spans="1:16" x14ac:dyDescent="0.2">
      <c r="A235" s="234"/>
      <c r="B235" s="124" t="s">
        <v>15</v>
      </c>
      <c r="C235" s="24" t="s">
        <v>206</v>
      </c>
      <c r="D235" s="24" t="s">
        <v>206</v>
      </c>
      <c r="E235" s="24" t="s">
        <v>206</v>
      </c>
      <c r="F235" s="24" t="s">
        <v>206</v>
      </c>
      <c r="G235" s="24" t="s">
        <v>206</v>
      </c>
      <c r="H235" s="26">
        <f t="shared" si="126"/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19"/>
      <c r="P235" s="216"/>
    </row>
    <row r="236" spans="1:16" x14ac:dyDescent="0.2">
      <c r="A236" s="234"/>
      <c r="B236" s="124" t="s">
        <v>12</v>
      </c>
      <c r="C236" s="24" t="s">
        <v>206</v>
      </c>
      <c r="D236" s="24" t="s">
        <v>206</v>
      </c>
      <c r="E236" s="24" t="s">
        <v>206</v>
      </c>
      <c r="F236" s="24" t="s">
        <v>206</v>
      </c>
      <c r="G236" s="24" t="s">
        <v>206</v>
      </c>
      <c r="H236" s="26">
        <f t="shared" si="126"/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19"/>
      <c r="P236" s="216"/>
    </row>
    <row r="237" spans="1:16" x14ac:dyDescent="0.2">
      <c r="A237" s="235"/>
      <c r="B237" s="174" t="s">
        <v>535</v>
      </c>
      <c r="C237" s="24" t="s">
        <v>206</v>
      </c>
      <c r="D237" s="24" t="s">
        <v>206</v>
      </c>
      <c r="E237" s="24" t="s">
        <v>206</v>
      </c>
      <c r="F237" s="24" t="s">
        <v>206</v>
      </c>
      <c r="G237" s="24" t="s">
        <v>206</v>
      </c>
      <c r="H237" s="26">
        <f t="shared" si="126"/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20"/>
      <c r="P237" s="217"/>
    </row>
    <row r="238" spans="1:16" x14ac:dyDescent="0.2">
      <c r="A238" s="231" t="s">
        <v>529</v>
      </c>
      <c r="B238" s="124" t="s">
        <v>107</v>
      </c>
      <c r="C238" s="24"/>
      <c r="D238" s="25"/>
      <c r="E238" s="25"/>
      <c r="F238" s="25"/>
      <c r="G238" s="95"/>
      <c r="H238" s="89">
        <v>26</v>
      </c>
      <c r="I238" s="89">
        <v>0</v>
      </c>
      <c r="J238" s="89">
        <v>0</v>
      </c>
      <c r="K238" s="89">
        <v>0</v>
      </c>
      <c r="L238" s="89">
        <v>26</v>
      </c>
      <c r="M238" s="204">
        <v>26</v>
      </c>
      <c r="N238" s="204">
        <v>26</v>
      </c>
      <c r="O238" s="218" t="s">
        <v>197</v>
      </c>
      <c r="P238" s="218" t="s">
        <v>557</v>
      </c>
    </row>
    <row r="239" spans="1:16" ht="25.5" x14ac:dyDescent="0.2">
      <c r="A239" s="232"/>
      <c r="B239" s="124" t="s">
        <v>86</v>
      </c>
      <c r="C239" s="24"/>
      <c r="D239" s="25"/>
      <c r="E239" s="25"/>
      <c r="F239" s="25"/>
      <c r="G239" s="95"/>
      <c r="H239" s="26">
        <v>15</v>
      </c>
      <c r="I239" s="26" t="s">
        <v>206</v>
      </c>
      <c r="J239" s="26" t="s">
        <v>206</v>
      </c>
      <c r="K239" s="26" t="s">
        <v>206</v>
      </c>
      <c r="L239" s="26" t="s">
        <v>206</v>
      </c>
      <c r="M239" s="35">
        <v>15</v>
      </c>
      <c r="N239" s="35">
        <v>15</v>
      </c>
      <c r="O239" s="219"/>
      <c r="P239" s="219"/>
    </row>
    <row r="240" spans="1:16" x14ac:dyDescent="0.2">
      <c r="A240" s="232"/>
      <c r="B240" s="124" t="s">
        <v>74</v>
      </c>
      <c r="C240" s="24"/>
      <c r="D240" s="25"/>
      <c r="E240" s="25"/>
      <c r="F240" s="25"/>
      <c r="G240" s="95"/>
      <c r="H240" s="26">
        <f t="shared" ref="H240:N240" si="127">SUM(H241:H244)</f>
        <v>390</v>
      </c>
      <c r="I240" s="26">
        <f t="shared" si="127"/>
        <v>120</v>
      </c>
      <c r="J240" s="26">
        <f t="shared" si="127"/>
        <v>0</v>
      </c>
      <c r="K240" s="26">
        <f t="shared" si="127"/>
        <v>0</v>
      </c>
      <c r="L240" s="26">
        <f t="shared" si="127"/>
        <v>270</v>
      </c>
      <c r="M240" s="26">
        <f t="shared" si="127"/>
        <v>390</v>
      </c>
      <c r="N240" s="26">
        <f t="shared" si="127"/>
        <v>390</v>
      </c>
      <c r="O240" s="219"/>
      <c r="P240" s="219"/>
    </row>
    <row r="241" spans="1:16" x14ac:dyDescent="0.2">
      <c r="A241" s="232"/>
      <c r="B241" s="124" t="s">
        <v>16</v>
      </c>
      <c r="C241" s="24">
        <v>136</v>
      </c>
      <c r="D241" s="25" t="s">
        <v>210</v>
      </c>
      <c r="E241" s="27" t="s">
        <v>212</v>
      </c>
      <c r="F241" s="25" t="s">
        <v>439</v>
      </c>
      <c r="G241" s="95">
        <v>321</v>
      </c>
      <c r="H241" s="26">
        <f>I241+J241+K241+L241</f>
        <v>390</v>
      </c>
      <c r="I241" s="26">
        <v>120</v>
      </c>
      <c r="J241" s="26">
        <v>0</v>
      </c>
      <c r="K241" s="26">
        <v>0</v>
      </c>
      <c r="L241" s="26">
        <v>270</v>
      </c>
      <c r="M241" s="26">
        <v>390</v>
      </c>
      <c r="N241" s="26">
        <v>390</v>
      </c>
      <c r="O241" s="219"/>
      <c r="P241" s="219"/>
    </row>
    <row r="242" spans="1:16" x14ac:dyDescent="0.2">
      <c r="A242" s="232"/>
      <c r="B242" s="124" t="s">
        <v>14</v>
      </c>
      <c r="C242" s="24" t="s">
        <v>206</v>
      </c>
      <c r="D242" s="24" t="s">
        <v>206</v>
      </c>
      <c r="E242" s="24" t="s">
        <v>206</v>
      </c>
      <c r="F242" s="24" t="s">
        <v>206</v>
      </c>
      <c r="G242" s="24" t="s">
        <v>206</v>
      </c>
      <c r="H242" s="26">
        <f>I242+J242+K242+L242</f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19"/>
      <c r="P242" s="219"/>
    </row>
    <row r="243" spans="1:16" ht="12.75" customHeight="1" x14ac:dyDescent="0.2">
      <c r="A243" s="232"/>
      <c r="B243" s="124" t="s">
        <v>15</v>
      </c>
      <c r="C243" s="24" t="s">
        <v>206</v>
      </c>
      <c r="D243" s="24" t="s">
        <v>206</v>
      </c>
      <c r="E243" s="24" t="s">
        <v>206</v>
      </c>
      <c r="F243" s="24" t="s">
        <v>206</v>
      </c>
      <c r="G243" s="24" t="s">
        <v>206</v>
      </c>
      <c r="H243" s="26">
        <f>I243+J243+K243+L243</f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19"/>
      <c r="P243" s="219"/>
    </row>
    <row r="244" spans="1:16" x14ac:dyDescent="0.2">
      <c r="A244" s="232"/>
      <c r="B244" s="124" t="s">
        <v>12</v>
      </c>
      <c r="C244" s="24" t="s">
        <v>206</v>
      </c>
      <c r="D244" s="24" t="s">
        <v>206</v>
      </c>
      <c r="E244" s="24" t="s">
        <v>206</v>
      </c>
      <c r="F244" s="24" t="s">
        <v>206</v>
      </c>
      <c r="G244" s="24" t="s">
        <v>206</v>
      </c>
      <c r="H244" s="26">
        <f>I244+J244+K244+L244</f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19"/>
      <c r="P244" s="219"/>
    </row>
    <row r="245" spans="1:16" ht="89.25" customHeight="1" x14ac:dyDescent="0.2">
      <c r="A245" s="230"/>
      <c r="B245" s="174" t="s">
        <v>535</v>
      </c>
      <c r="C245" s="24" t="s">
        <v>206</v>
      </c>
      <c r="D245" s="24" t="s">
        <v>206</v>
      </c>
      <c r="E245" s="24" t="s">
        <v>206</v>
      </c>
      <c r="F245" s="24" t="s">
        <v>206</v>
      </c>
      <c r="G245" s="24" t="s">
        <v>206</v>
      </c>
      <c r="H245" s="26">
        <f>I245+J245+K245+L245</f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20"/>
      <c r="P245" s="220"/>
    </row>
    <row r="246" spans="1:16" x14ac:dyDescent="0.2">
      <c r="A246" s="228" t="s">
        <v>559</v>
      </c>
      <c r="B246" s="124" t="s">
        <v>434</v>
      </c>
      <c r="C246" s="24"/>
      <c r="D246" s="24"/>
      <c r="E246" s="24"/>
      <c r="F246" s="24"/>
      <c r="G246" s="95"/>
      <c r="H246" s="89">
        <v>150</v>
      </c>
      <c r="I246" s="89">
        <v>0</v>
      </c>
      <c r="J246" s="89">
        <v>0</v>
      </c>
      <c r="K246" s="89">
        <v>0</v>
      </c>
      <c r="L246" s="89">
        <v>150</v>
      </c>
      <c r="M246" s="89">
        <v>150</v>
      </c>
      <c r="N246" s="89">
        <v>150</v>
      </c>
      <c r="O246" s="218" t="s">
        <v>352</v>
      </c>
      <c r="P246" s="218" t="s">
        <v>558</v>
      </c>
    </row>
    <row r="247" spans="1:16" ht="25.5" x14ac:dyDescent="0.2">
      <c r="A247" s="229"/>
      <c r="B247" s="124" t="s">
        <v>86</v>
      </c>
      <c r="C247" s="24"/>
      <c r="D247" s="24"/>
      <c r="E247" s="24"/>
      <c r="F247" s="24"/>
      <c r="G247" s="95"/>
      <c r="H247" s="26">
        <f>H248/H246</f>
        <v>60</v>
      </c>
      <c r="I247" s="26" t="s">
        <v>206</v>
      </c>
      <c r="J247" s="26" t="s">
        <v>206</v>
      </c>
      <c r="K247" s="26" t="s">
        <v>206</v>
      </c>
      <c r="L247" s="26" t="s">
        <v>206</v>
      </c>
      <c r="M247" s="26">
        <f t="shared" ref="M247:N247" si="128">M248/M246</f>
        <v>60</v>
      </c>
      <c r="N247" s="26">
        <f t="shared" si="128"/>
        <v>60</v>
      </c>
      <c r="O247" s="219"/>
      <c r="P247" s="219"/>
    </row>
    <row r="248" spans="1:16" x14ac:dyDescent="0.2">
      <c r="A248" s="229"/>
      <c r="B248" s="124" t="s">
        <v>74</v>
      </c>
      <c r="C248" s="24"/>
      <c r="D248" s="24"/>
      <c r="E248" s="24"/>
      <c r="F248" s="24"/>
      <c r="G248" s="95"/>
      <c r="H248" s="26">
        <f t="shared" ref="H248:H249" si="129">I248+J248+K248+L248</f>
        <v>9000</v>
      </c>
      <c r="I248" s="26">
        <f>I249+I250+I251+I252</f>
        <v>2385</v>
      </c>
      <c r="J248" s="26">
        <f t="shared" ref="J248:L248" si="130">J249+J250+J251+J252</f>
        <v>2385</v>
      </c>
      <c r="K248" s="26">
        <f t="shared" si="130"/>
        <v>2385</v>
      </c>
      <c r="L248" s="26">
        <f t="shared" si="130"/>
        <v>1845</v>
      </c>
      <c r="M248" s="26">
        <f t="shared" ref="M248" si="131">M249+M250+M251+M252</f>
        <v>9000</v>
      </c>
      <c r="N248" s="26">
        <f t="shared" ref="N248" si="132">N249+N250+N251+N252</f>
        <v>9000</v>
      </c>
      <c r="O248" s="219"/>
      <c r="P248" s="219"/>
    </row>
    <row r="249" spans="1:16" x14ac:dyDescent="0.2">
      <c r="A249" s="229"/>
      <c r="B249" s="123" t="s">
        <v>16</v>
      </c>
      <c r="C249" s="24">
        <v>136</v>
      </c>
      <c r="D249" s="27" t="s">
        <v>210</v>
      </c>
      <c r="E249" s="27" t="s">
        <v>212</v>
      </c>
      <c r="F249" s="25" t="s">
        <v>440</v>
      </c>
      <c r="G249" s="95">
        <v>340</v>
      </c>
      <c r="H249" s="26">
        <f t="shared" si="129"/>
        <v>9000</v>
      </c>
      <c r="I249" s="26">
        <v>2385</v>
      </c>
      <c r="J249" s="26">
        <v>2385</v>
      </c>
      <c r="K249" s="26">
        <v>2385</v>
      </c>
      <c r="L249" s="26">
        <v>1845</v>
      </c>
      <c r="M249" s="26">
        <v>9000</v>
      </c>
      <c r="N249" s="26">
        <v>9000</v>
      </c>
      <c r="O249" s="219"/>
      <c r="P249" s="219"/>
    </row>
    <row r="250" spans="1:16" x14ac:dyDescent="0.2">
      <c r="A250" s="229"/>
      <c r="B250" s="124" t="s">
        <v>14</v>
      </c>
      <c r="C250" s="24" t="s">
        <v>206</v>
      </c>
      <c r="D250" s="24" t="s">
        <v>206</v>
      </c>
      <c r="E250" s="24" t="s">
        <v>206</v>
      </c>
      <c r="F250" s="24" t="s">
        <v>206</v>
      </c>
      <c r="G250" s="24" t="s">
        <v>206</v>
      </c>
      <c r="H250" s="26">
        <f>I250+J250+K250+L250</f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19"/>
      <c r="P250" s="219"/>
    </row>
    <row r="251" spans="1:16" x14ac:dyDescent="0.2">
      <c r="A251" s="229"/>
      <c r="B251" s="124" t="s">
        <v>15</v>
      </c>
      <c r="C251" s="24" t="s">
        <v>206</v>
      </c>
      <c r="D251" s="24" t="s">
        <v>206</v>
      </c>
      <c r="E251" s="24" t="s">
        <v>206</v>
      </c>
      <c r="F251" s="24" t="s">
        <v>206</v>
      </c>
      <c r="G251" s="24" t="s">
        <v>206</v>
      </c>
      <c r="H251" s="26">
        <f t="shared" ref="H251:H252" si="133">I251+J251+K251+L251</f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19"/>
      <c r="P251" s="219"/>
    </row>
    <row r="252" spans="1:16" x14ac:dyDescent="0.2">
      <c r="A252" s="229"/>
      <c r="B252" s="124" t="s">
        <v>12</v>
      </c>
      <c r="C252" s="24" t="s">
        <v>206</v>
      </c>
      <c r="D252" s="24" t="s">
        <v>206</v>
      </c>
      <c r="E252" s="24" t="s">
        <v>206</v>
      </c>
      <c r="F252" s="24" t="s">
        <v>206</v>
      </c>
      <c r="G252" s="24" t="s">
        <v>206</v>
      </c>
      <c r="H252" s="26">
        <f t="shared" si="133"/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19"/>
      <c r="P252" s="219"/>
    </row>
    <row r="253" spans="1:16" x14ac:dyDescent="0.2">
      <c r="A253" s="236"/>
      <c r="B253" s="174" t="s">
        <v>535</v>
      </c>
      <c r="C253" s="24" t="s">
        <v>206</v>
      </c>
      <c r="D253" s="24" t="s">
        <v>206</v>
      </c>
      <c r="E253" s="24" t="s">
        <v>206</v>
      </c>
      <c r="F253" s="24" t="s">
        <v>206</v>
      </c>
      <c r="G253" s="24" t="s">
        <v>206</v>
      </c>
      <c r="H253" s="26">
        <f t="shared" ref="H253" si="134">I253+J253+K253+L253</f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20"/>
      <c r="P253" s="220"/>
    </row>
    <row r="254" spans="1:16" x14ac:dyDescent="0.2">
      <c r="A254" s="231" t="s">
        <v>530</v>
      </c>
      <c r="B254" s="124" t="s">
        <v>357</v>
      </c>
      <c r="C254" s="24"/>
      <c r="D254" s="24"/>
      <c r="E254" s="24"/>
      <c r="F254" s="24"/>
      <c r="G254" s="95"/>
      <c r="H254" s="26" t="s">
        <v>51</v>
      </c>
      <c r="I254" s="26" t="s">
        <v>51</v>
      </c>
      <c r="J254" s="26" t="s">
        <v>51</v>
      </c>
      <c r="K254" s="26" t="s">
        <v>51</v>
      </c>
      <c r="L254" s="26" t="s">
        <v>51</v>
      </c>
      <c r="M254" s="36">
        <v>2</v>
      </c>
      <c r="N254" s="36">
        <v>1</v>
      </c>
      <c r="O254" s="218" t="s">
        <v>443</v>
      </c>
      <c r="P254" s="215" t="s">
        <v>560</v>
      </c>
    </row>
    <row r="255" spans="1:16" ht="25.5" x14ac:dyDescent="0.2">
      <c r="A255" s="232"/>
      <c r="B255" s="124" t="s">
        <v>87</v>
      </c>
      <c r="C255" s="24"/>
      <c r="D255" s="24"/>
      <c r="E255" s="24"/>
      <c r="F255" s="24"/>
      <c r="G255" s="95"/>
      <c r="H255" s="26" t="s">
        <v>51</v>
      </c>
      <c r="I255" s="26" t="s">
        <v>206</v>
      </c>
      <c r="J255" s="26" t="s">
        <v>206</v>
      </c>
      <c r="K255" s="26" t="s">
        <v>206</v>
      </c>
      <c r="L255" s="26" t="s">
        <v>206</v>
      </c>
      <c r="M255" s="26">
        <f>M256/M254</f>
        <v>29063.5</v>
      </c>
      <c r="N255" s="26">
        <f>N256/N254</f>
        <v>25641.100000000002</v>
      </c>
      <c r="O255" s="219"/>
      <c r="P255" s="216"/>
    </row>
    <row r="256" spans="1:16" x14ac:dyDescent="0.2">
      <c r="A256" s="232"/>
      <c r="B256" s="124" t="s">
        <v>74</v>
      </c>
      <c r="C256" s="24"/>
      <c r="D256" s="24"/>
      <c r="E256" s="24"/>
      <c r="F256" s="24"/>
      <c r="G256" s="95"/>
      <c r="H256" s="26">
        <f>SUM(H257:H260)</f>
        <v>0</v>
      </c>
      <c r="I256" s="26">
        <f t="shared" ref="I256:N256" si="135">SUM(I257:I260)</f>
        <v>0</v>
      </c>
      <c r="J256" s="26">
        <f t="shared" si="135"/>
        <v>0</v>
      </c>
      <c r="K256" s="26">
        <f t="shared" si="135"/>
        <v>0</v>
      </c>
      <c r="L256" s="26">
        <f t="shared" si="135"/>
        <v>0</v>
      </c>
      <c r="M256" s="26">
        <f t="shared" si="135"/>
        <v>58127</v>
      </c>
      <c r="N256" s="26">
        <f t="shared" si="135"/>
        <v>25641.100000000002</v>
      </c>
      <c r="O256" s="219"/>
      <c r="P256" s="216"/>
    </row>
    <row r="257" spans="1:16" x14ac:dyDescent="0.2">
      <c r="A257" s="232"/>
      <c r="B257" s="139" t="s">
        <v>16</v>
      </c>
      <c r="C257" s="24">
        <v>136</v>
      </c>
      <c r="D257" s="27" t="s">
        <v>210</v>
      </c>
      <c r="E257" s="27" t="s">
        <v>212</v>
      </c>
      <c r="F257" s="25" t="s">
        <v>442</v>
      </c>
      <c r="G257" s="95">
        <v>622</v>
      </c>
      <c r="H257" s="26">
        <f>I257+J257+K257+L257</f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2325.1</v>
      </c>
      <c r="N257" s="26">
        <v>1025.7</v>
      </c>
      <c r="O257" s="219"/>
      <c r="P257" s="216"/>
    </row>
    <row r="258" spans="1:16" x14ac:dyDescent="0.2">
      <c r="A258" s="232"/>
      <c r="B258" s="124" t="s">
        <v>14</v>
      </c>
      <c r="C258" s="24">
        <v>136</v>
      </c>
      <c r="D258" s="27" t="s">
        <v>210</v>
      </c>
      <c r="E258" s="27" t="s">
        <v>212</v>
      </c>
      <c r="F258" s="25" t="s">
        <v>442</v>
      </c>
      <c r="G258" s="95">
        <v>622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55801.9</v>
      </c>
      <c r="N258" s="26">
        <v>24615.4</v>
      </c>
      <c r="O258" s="219"/>
      <c r="P258" s="216"/>
    </row>
    <row r="259" spans="1:16" ht="12" customHeight="1" x14ac:dyDescent="0.2">
      <c r="A259" s="232"/>
      <c r="B259" s="124" t="s">
        <v>15</v>
      </c>
      <c r="C259" s="24" t="s">
        <v>206</v>
      </c>
      <c r="D259" s="25" t="s">
        <v>206</v>
      </c>
      <c r="E259" s="25" t="s">
        <v>206</v>
      </c>
      <c r="F259" s="25" t="s">
        <v>206</v>
      </c>
      <c r="G259" s="95" t="s">
        <v>206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19"/>
      <c r="P259" s="216"/>
    </row>
    <row r="260" spans="1:16" ht="24.75" customHeight="1" x14ac:dyDescent="0.2">
      <c r="A260" s="232"/>
      <c r="B260" s="124" t="s">
        <v>12</v>
      </c>
      <c r="C260" s="24" t="s">
        <v>206</v>
      </c>
      <c r="D260" s="25" t="s">
        <v>206</v>
      </c>
      <c r="E260" s="25" t="s">
        <v>206</v>
      </c>
      <c r="F260" s="25" t="s">
        <v>206</v>
      </c>
      <c r="G260" s="95" t="s">
        <v>206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19"/>
      <c r="P260" s="216"/>
    </row>
    <row r="261" spans="1:16" ht="23.25" customHeight="1" x14ac:dyDescent="0.2">
      <c r="A261" s="230"/>
      <c r="B261" s="174" t="s">
        <v>535</v>
      </c>
      <c r="C261" s="24" t="s">
        <v>206</v>
      </c>
      <c r="D261" s="24" t="s">
        <v>206</v>
      </c>
      <c r="E261" s="24" t="s">
        <v>206</v>
      </c>
      <c r="F261" s="24" t="s">
        <v>206</v>
      </c>
      <c r="G261" s="24" t="s">
        <v>206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20"/>
      <c r="P261" s="217"/>
    </row>
    <row r="262" spans="1:16" ht="25.5" x14ac:dyDescent="0.2">
      <c r="A262" s="231" t="s">
        <v>531</v>
      </c>
      <c r="B262" s="167" t="s">
        <v>377</v>
      </c>
      <c r="C262" s="24"/>
      <c r="D262" s="25"/>
      <c r="E262" s="25"/>
      <c r="F262" s="25"/>
      <c r="G262" s="95"/>
      <c r="H262" s="89" t="s">
        <v>51</v>
      </c>
      <c r="I262" s="89" t="s">
        <v>51</v>
      </c>
      <c r="J262" s="89" t="s">
        <v>51</v>
      </c>
      <c r="K262" s="89" t="s">
        <v>51</v>
      </c>
      <c r="L262" s="89" t="s">
        <v>51</v>
      </c>
      <c r="M262" s="89" t="s">
        <v>51</v>
      </c>
      <c r="N262" s="89" t="s">
        <v>51</v>
      </c>
      <c r="O262" s="218" t="s">
        <v>287</v>
      </c>
      <c r="P262" s="218" t="s">
        <v>383</v>
      </c>
    </row>
    <row r="263" spans="1:16" ht="25.5" x14ac:dyDescent="0.2">
      <c r="A263" s="232"/>
      <c r="B263" s="124" t="s">
        <v>6</v>
      </c>
      <c r="C263" s="24"/>
      <c r="D263" s="25"/>
      <c r="E263" s="25"/>
      <c r="F263" s="25"/>
      <c r="G263" s="95"/>
      <c r="H263" s="89" t="s">
        <v>51</v>
      </c>
      <c r="I263" s="89" t="str">
        <f t="shared" ref="I263:L263" si="136">I255</f>
        <v>х</v>
      </c>
      <c r="J263" s="89" t="str">
        <f t="shared" si="136"/>
        <v>х</v>
      </c>
      <c r="K263" s="89" t="str">
        <f t="shared" si="136"/>
        <v>х</v>
      </c>
      <c r="L263" s="89" t="str">
        <f t="shared" si="136"/>
        <v>х</v>
      </c>
      <c r="M263" s="89" t="s">
        <v>51</v>
      </c>
      <c r="N263" s="89" t="s">
        <v>51</v>
      </c>
      <c r="O263" s="219"/>
      <c r="P263" s="219"/>
    </row>
    <row r="264" spans="1:16" x14ac:dyDescent="0.2">
      <c r="A264" s="232"/>
      <c r="B264" s="124" t="s">
        <v>75</v>
      </c>
      <c r="C264" s="24"/>
      <c r="D264" s="25"/>
      <c r="E264" s="25"/>
      <c r="F264" s="25"/>
      <c r="G264" s="95"/>
      <c r="H264" s="26">
        <f>SUM(H265:H274)</f>
        <v>1337711.5</v>
      </c>
      <c r="I264" s="26">
        <f t="shared" ref="I264:N264" si="137">SUM(I265:I274)</f>
        <v>1838.9</v>
      </c>
      <c r="J264" s="26">
        <f t="shared" si="137"/>
        <v>23699.036</v>
      </c>
      <c r="K264" s="26">
        <f t="shared" si="137"/>
        <v>12082.936000000002</v>
      </c>
      <c r="L264" s="26">
        <f t="shared" si="137"/>
        <v>1300090.628</v>
      </c>
      <c r="M264" s="26">
        <f t="shared" si="137"/>
        <v>0</v>
      </c>
      <c r="N264" s="26">
        <f t="shared" si="137"/>
        <v>0</v>
      </c>
      <c r="O264" s="219"/>
      <c r="P264" s="219"/>
    </row>
    <row r="265" spans="1:16" x14ac:dyDescent="0.2">
      <c r="A265" s="232"/>
      <c r="B265" s="228" t="s">
        <v>7</v>
      </c>
      <c r="C265" s="24">
        <v>124</v>
      </c>
      <c r="D265" s="24" t="s">
        <v>210</v>
      </c>
      <c r="E265" s="24" t="s">
        <v>209</v>
      </c>
      <c r="F265" s="24" t="s">
        <v>472</v>
      </c>
      <c r="G265" s="95" t="s">
        <v>50</v>
      </c>
      <c r="H265" s="26">
        <f>H279</f>
        <v>50000</v>
      </c>
      <c r="I265" s="26">
        <f t="shared" ref="I265:N265" si="138">I279</f>
        <v>0</v>
      </c>
      <c r="J265" s="26">
        <f t="shared" si="138"/>
        <v>82.635999999999996</v>
      </c>
      <c r="K265" s="26">
        <f t="shared" si="138"/>
        <v>6582.6360000000004</v>
      </c>
      <c r="L265" s="26">
        <f t="shared" si="138"/>
        <v>43334.728000000003</v>
      </c>
      <c r="M265" s="26">
        <f t="shared" si="138"/>
        <v>0</v>
      </c>
      <c r="N265" s="26">
        <f t="shared" si="138"/>
        <v>0</v>
      </c>
      <c r="O265" s="219"/>
      <c r="P265" s="219"/>
    </row>
    <row r="266" spans="1:16" x14ac:dyDescent="0.2">
      <c r="A266" s="232"/>
      <c r="B266" s="229"/>
      <c r="C266" s="24">
        <v>124</v>
      </c>
      <c r="D266" s="24" t="s">
        <v>210</v>
      </c>
      <c r="E266" s="24" t="s">
        <v>209</v>
      </c>
      <c r="F266" s="24" t="s">
        <v>473</v>
      </c>
      <c r="G266" s="95" t="s">
        <v>50</v>
      </c>
      <c r="H266" s="26">
        <f>H280</f>
        <v>43456.3</v>
      </c>
      <c r="I266" s="26">
        <f t="shared" ref="I266:N266" si="139">I280</f>
        <v>0</v>
      </c>
      <c r="J266" s="26">
        <f t="shared" si="139"/>
        <v>0</v>
      </c>
      <c r="K266" s="26">
        <f t="shared" si="139"/>
        <v>0</v>
      </c>
      <c r="L266" s="26">
        <f t="shared" si="139"/>
        <v>43456.3</v>
      </c>
      <c r="M266" s="26">
        <f t="shared" si="139"/>
        <v>0</v>
      </c>
      <c r="N266" s="26">
        <f t="shared" si="139"/>
        <v>0</v>
      </c>
      <c r="O266" s="219"/>
      <c r="P266" s="219"/>
    </row>
    <row r="267" spans="1:16" x14ac:dyDescent="0.2">
      <c r="A267" s="232"/>
      <c r="B267" s="229"/>
      <c r="C267" s="24">
        <v>124</v>
      </c>
      <c r="D267" s="24" t="s">
        <v>210</v>
      </c>
      <c r="E267" s="24" t="s">
        <v>211</v>
      </c>
      <c r="F267" s="24" t="s">
        <v>472</v>
      </c>
      <c r="G267" s="95" t="s">
        <v>50</v>
      </c>
      <c r="H267" s="26">
        <f>H288</f>
        <v>50000</v>
      </c>
      <c r="I267" s="26">
        <f t="shared" ref="I267:N267" si="140">I288</f>
        <v>1838.9</v>
      </c>
      <c r="J267" s="26">
        <f t="shared" si="140"/>
        <v>23616.400000000001</v>
      </c>
      <c r="K267" s="26">
        <f t="shared" si="140"/>
        <v>5500.3</v>
      </c>
      <c r="L267" s="26">
        <f t="shared" si="140"/>
        <v>19044.400000000001</v>
      </c>
      <c r="M267" s="26">
        <f t="shared" si="140"/>
        <v>0</v>
      </c>
      <c r="N267" s="26">
        <f t="shared" si="140"/>
        <v>0</v>
      </c>
      <c r="O267" s="219"/>
      <c r="P267" s="219"/>
    </row>
    <row r="268" spans="1:16" x14ac:dyDescent="0.2">
      <c r="A268" s="232"/>
      <c r="B268" s="229"/>
      <c r="C268" s="24">
        <v>124</v>
      </c>
      <c r="D268" s="24" t="s">
        <v>210</v>
      </c>
      <c r="E268" s="24" t="s">
        <v>211</v>
      </c>
      <c r="F268" s="24" t="s">
        <v>473</v>
      </c>
      <c r="G268" s="95" t="s">
        <v>50</v>
      </c>
      <c r="H268" s="26">
        <f>H289</f>
        <v>192857.1</v>
      </c>
      <c r="I268" s="26">
        <f t="shared" ref="I268:N268" si="141">I289</f>
        <v>0</v>
      </c>
      <c r="J268" s="26">
        <f t="shared" si="141"/>
        <v>0</v>
      </c>
      <c r="K268" s="26">
        <f t="shared" si="141"/>
        <v>0</v>
      </c>
      <c r="L268" s="26">
        <f t="shared" si="141"/>
        <v>192857.1</v>
      </c>
      <c r="M268" s="26">
        <f t="shared" si="141"/>
        <v>0</v>
      </c>
      <c r="N268" s="26">
        <f t="shared" si="141"/>
        <v>0</v>
      </c>
      <c r="O268" s="219"/>
      <c r="P268" s="219"/>
    </row>
    <row r="269" spans="1:16" x14ac:dyDescent="0.2">
      <c r="A269" s="232"/>
      <c r="B269" s="251"/>
      <c r="C269" s="24">
        <v>124</v>
      </c>
      <c r="D269" s="24" t="s">
        <v>210</v>
      </c>
      <c r="E269" s="24" t="s">
        <v>211</v>
      </c>
      <c r="F269" s="24" t="s">
        <v>473</v>
      </c>
      <c r="G269" s="95">
        <v>522</v>
      </c>
      <c r="H269" s="26">
        <f>H290</f>
        <v>80000</v>
      </c>
      <c r="I269" s="26">
        <f t="shared" ref="I269:N269" si="142">I290</f>
        <v>0</v>
      </c>
      <c r="J269" s="26">
        <f t="shared" si="142"/>
        <v>0</v>
      </c>
      <c r="K269" s="26">
        <f t="shared" si="142"/>
        <v>0</v>
      </c>
      <c r="L269" s="26">
        <f t="shared" si="142"/>
        <v>80000</v>
      </c>
      <c r="M269" s="26">
        <f t="shared" si="142"/>
        <v>0</v>
      </c>
      <c r="N269" s="26">
        <f t="shared" si="142"/>
        <v>0</v>
      </c>
      <c r="O269" s="219"/>
      <c r="P269" s="219"/>
    </row>
    <row r="270" spans="1:16" x14ac:dyDescent="0.2">
      <c r="A270" s="232"/>
      <c r="B270" s="228" t="s">
        <v>14</v>
      </c>
      <c r="C270" s="24">
        <v>124</v>
      </c>
      <c r="D270" s="24" t="s">
        <v>210</v>
      </c>
      <c r="E270" s="24" t="s">
        <v>209</v>
      </c>
      <c r="F270" s="24" t="s">
        <v>473</v>
      </c>
      <c r="G270" s="95" t="s">
        <v>50</v>
      </c>
      <c r="H270" s="26">
        <f>H281</f>
        <v>101398.1</v>
      </c>
      <c r="I270" s="26">
        <f t="shared" ref="I270:N270" si="143">I281</f>
        <v>0</v>
      </c>
      <c r="J270" s="26">
        <f t="shared" si="143"/>
        <v>0</v>
      </c>
      <c r="K270" s="26">
        <f t="shared" si="143"/>
        <v>0</v>
      </c>
      <c r="L270" s="26">
        <f t="shared" si="143"/>
        <v>101398.1</v>
      </c>
      <c r="M270" s="26">
        <f t="shared" si="143"/>
        <v>0</v>
      </c>
      <c r="N270" s="26">
        <f t="shared" si="143"/>
        <v>0</v>
      </c>
      <c r="O270" s="219"/>
      <c r="P270" s="219"/>
    </row>
    <row r="271" spans="1:16" x14ac:dyDescent="0.2">
      <c r="A271" s="232"/>
      <c r="B271" s="229"/>
      <c r="C271" s="111" t="s">
        <v>167</v>
      </c>
      <c r="D271" s="111" t="s">
        <v>210</v>
      </c>
      <c r="E271" s="111" t="s">
        <v>211</v>
      </c>
      <c r="F271" s="24" t="s">
        <v>473</v>
      </c>
      <c r="G271" s="95">
        <v>414</v>
      </c>
      <c r="H271" s="26">
        <f>H291</f>
        <v>450000</v>
      </c>
      <c r="I271" s="26">
        <f t="shared" ref="I271:N271" si="144">I291</f>
        <v>0</v>
      </c>
      <c r="J271" s="26">
        <f t="shared" si="144"/>
        <v>0</v>
      </c>
      <c r="K271" s="26">
        <f t="shared" si="144"/>
        <v>0</v>
      </c>
      <c r="L271" s="26">
        <f t="shared" si="144"/>
        <v>450000</v>
      </c>
      <c r="M271" s="26">
        <f t="shared" si="144"/>
        <v>0</v>
      </c>
      <c r="N271" s="26">
        <f t="shared" si="144"/>
        <v>0</v>
      </c>
      <c r="O271" s="219"/>
      <c r="P271" s="219"/>
    </row>
    <row r="272" spans="1:16" x14ac:dyDescent="0.2">
      <c r="A272" s="232"/>
      <c r="B272" s="251"/>
      <c r="C272" s="111">
        <v>124</v>
      </c>
      <c r="D272" s="111" t="s">
        <v>210</v>
      </c>
      <c r="E272" s="111" t="s">
        <v>211</v>
      </c>
      <c r="F272" s="24" t="s">
        <v>473</v>
      </c>
      <c r="G272" s="95">
        <v>522</v>
      </c>
      <c r="H272" s="26">
        <f>H292</f>
        <v>315000</v>
      </c>
      <c r="I272" s="26">
        <f t="shared" ref="I272:N272" si="145">I292</f>
        <v>0</v>
      </c>
      <c r="J272" s="26">
        <f t="shared" si="145"/>
        <v>0</v>
      </c>
      <c r="K272" s="26">
        <f t="shared" si="145"/>
        <v>0</v>
      </c>
      <c r="L272" s="26">
        <f t="shared" si="145"/>
        <v>315000</v>
      </c>
      <c r="M272" s="26">
        <f t="shared" si="145"/>
        <v>0</v>
      </c>
      <c r="N272" s="26">
        <f t="shared" si="145"/>
        <v>0</v>
      </c>
      <c r="O272" s="219"/>
      <c r="P272" s="219"/>
    </row>
    <row r="273" spans="1:16" x14ac:dyDescent="0.2">
      <c r="A273" s="232"/>
      <c r="B273" s="124" t="s">
        <v>9</v>
      </c>
      <c r="C273" s="24">
        <v>124</v>
      </c>
      <c r="D273" s="25" t="s">
        <v>210</v>
      </c>
      <c r="E273" s="25" t="s">
        <v>211</v>
      </c>
      <c r="F273" s="25"/>
      <c r="G273" s="95"/>
      <c r="H273" s="26">
        <f>H293</f>
        <v>55000</v>
      </c>
      <c r="I273" s="26">
        <f t="shared" ref="I273:N273" si="146">I293</f>
        <v>0</v>
      </c>
      <c r="J273" s="26">
        <f t="shared" si="146"/>
        <v>0</v>
      </c>
      <c r="K273" s="26">
        <f t="shared" si="146"/>
        <v>0</v>
      </c>
      <c r="L273" s="26">
        <f t="shared" si="146"/>
        <v>55000</v>
      </c>
      <c r="M273" s="26">
        <f t="shared" si="146"/>
        <v>0</v>
      </c>
      <c r="N273" s="26">
        <f t="shared" si="146"/>
        <v>0</v>
      </c>
      <c r="O273" s="219"/>
      <c r="P273" s="219"/>
    </row>
    <row r="274" spans="1:16" x14ac:dyDescent="0.2">
      <c r="A274" s="232"/>
      <c r="B274" s="124" t="s">
        <v>10</v>
      </c>
      <c r="C274" s="24" t="s">
        <v>206</v>
      </c>
      <c r="D274" s="24" t="s">
        <v>206</v>
      </c>
      <c r="E274" s="24" t="s">
        <v>206</v>
      </c>
      <c r="F274" s="24" t="s">
        <v>206</v>
      </c>
      <c r="G274" s="24" t="s">
        <v>206</v>
      </c>
      <c r="H274" s="26">
        <f>H297</f>
        <v>0</v>
      </c>
      <c r="I274" s="26">
        <f t="shared" ref="I274:N275" si="147">I297</f>
        <v>0</v>
      </c>
      <c r="J274" s="26">
        <f t="shared" si="147"/>
        <v>0</v>
      </c>
      <c r="K274" s="26">
        <f t="shared" si="147"/>
        <v>0</v>
      </c>
      <c r="L274" s="26">
        <f t="shared" si="147"/>
        <v>0</v>
      </c>
      <c r="M274" s="26">
        <f t="shared" si="147"/>
        <v>0</v>
      </c>
      <c r="N274" s="26">
        <f t="shared" si="147"/>
        <v>0</v>
      </c>
      <c r="O274" s="219"/>
      <c r="P274" s="219"/>
    </row>
    <row r="275" spans="1:16" x14ac:dyDescent="0.2">
      <c r="A275" s="230"/>
      <c r="B275" s="174" t="s">
        <v>535</v>
      </c>
      <c r="C275" s="24" t="s">
        <v>206</v>
      </c>
      <c r="D275" s="24" t="s">
        <v>206</v>
      </c>
      <c r="E275" s="24" t="s">
        <v>206</v>
      </c>
      <c r="F275" s="24" t="s">
        <v>206</v>
      </c>
      <c r="G275" s="24" t="s">
        <v>206</v>
      </c>
      <c r="H275" s="26">
        <f>H298</f>
        <v>0</v>
      </c>
      <c r="I275" s="26">
        <f t="shared" si="147"/>
        <v>0</v>
      </c>
      <c r="J275" s="26">
        <f t="shared" si="147"/>
        <v>0</v>
      </c>
      <c r="K275" s="26">
        <f t="shared" si="147"/>
        <v>0</v>
      </c>
      <c r="L275" s="26">
        <f t="shared" si="147"/>
        <v>0</v>
      </c>
      <c r="M275" s="26">
        <f t="shared" si="147"/>
        <v>0</v>
      </c>
      <c r="N275" s="26">
        <f t="shared" si="147"/>
        <v>0</v>
      </c>
      <c r="O275" s="220"/>
      <c r="P275" s="220"/>
    </row>
    <row r="276" spans="1:16" x14ac:dyDescent="0.2">
      <c r="A276" s="228" t="s">
        <v>532</v>
      </c>
      <c r="B276" s="166" t="s">
        <v>180</v>
      </c>
      <c r="C276" s="1"/>
      <c r="D276" s="2"/>
      <c r="E276" s="2"/>
      <c r="F276" s="2"/>
      <c r="G276" s="93"/>
      <c r="H276" s="89">
        <v>160</v>
      </c>
      <c r="I276" s="89">
        <v>0</v>
      </c>
      <c r="J276" s="89">
        <v>0</v>
      </c>
      <c r="K276" s="89">
        <v>0</v>
      </c>
      <c r="L276" s="89">
        <v>160</v>
      </c>
      <c r="M276" s="5">
        <v>0</v>
      </c>
      <c r="N276" s="5">
        <v>0</v>
      </c>
      <c r="O276" s="221" t="s">
        <v>287</v>
      </c>
      <c r="P276" s="221" t="s">
        <v>542</v>
      </c>
    </row>
    <row r="277" spans="1:16" ht="25.5" x14ac:dyDescent="0.2">
      <c r="A277" s="229"/>
      <c r="B277" s="166" t="s">
        <v>6</v>
      </c>
      <c r="C277" s="1"/>
      <c r="D277" s="2"/>
      <c r="E277" s="2"/>
      <c r="F277" s="2"/>
      <c r="G277" s="93"/>
      <c r="H277" s="5">
        <f>SUM(H278/H276)</f>
        <v>1217.8400000000001</v>
      </c>
      <c r="I277" s="5" t="s">
        <v>206</v>
      </c>
      <c r="J277" s="5" t="s">
        <v>206</v>
      </c>
      <c r="K277" s="5" t="s">
        <v>206</v>
      </c>
      <c r="L277" s="5" t="s">
        <v>206</v>
      </c>
      <c r="M277" s="5">
        <v>0</v>
      </c>
      <c r="N277" s="5">
        <v>0</v>
      </c>
      <c r="O277" s="225"/>
      <c r="P277" s="225"/>
    </row>
    <row r="278" spans="1:16" x14ac:dyDescent="0.2">
      <c r="A278" s="229"/>
      <c r="B278" s="166" t="s">
        <v>75</v>
      </c>
      <c r="C278" s="1"/>
      <c r="D278" s="2"/>
      <c r="E278" s="2"/>
      <c r="F278" s="2"/>
      <c r="G278" s="93"/>
      <c r="H278" s="5">
        <f>SUM(H279:H283)</f>
        <v>194854.40000000002</v>
      </c>
      <c r="I278" s="5">
        <f t="shared" ref="I278:N278" si="148">SUM(I279:I283)</f>
        <v>0</v>
      </c>
      <c r="J278" s="5">
        <f t="shared" si="148"/>
        <v>82.635999999999996</v>
      </c>
      <c r="K278" s="5">
        <f t="shared" si="148"/>
        <v>6582.6360000000004</v>
      </c>
      <c r="L278" s="5">
        <f t="shared" si="148"/>
        <v>188189.12800000003</v>
      </c>
      <c r="M278" s="5">
        <f t="shared" si="148"/>
        <v>0</v>
      </c>
      <c r="N278" s="5">
        <f t="shared" si="148"/>
        <v>0</v>
      </c>
      <c r="O278" s="225"/>
      <c r="P278" s="225"/>
    </row>
    <row r="279" spans="1:16" x14ac:dyDescent="0.2">
      <c r="A279" s="229"/>
      <c r="B279" s="247" t="s">
        <v>7</v>
      </c>
      <c r="C279" s="1">
        <v>124</v>
      </c>
      <c r="D279" s="1" t="s">
        <v>210</v>
      </c>
      <c r="E279" s="1" t="s">
        <v>209</v>
      </c>
      <c r="F279" s="1" t="s">
        <v>472</v>
      </c>
      <c r="G279" s="93" t="s">
        <v>50</v>
      </c>
      <c r="H279" s="5">
        <f>I279+J279+K279+L279</f>
        <v>50000</v>
      </c>
      <c r="I279" s="5">
        <v>0</v>
      </c>
      <c r="J279" s="5">
        <v>82.635999999999996</v>
      </c>
      <c r="K279" s="5">
        <v>6582.6360000000004</v>
      </c>
      <c r="L279" s="5">
        <v>43334.728000000003</v>
      </c>
      <c r="M279" s="5">
        <v>0</v>
      </c>
      <c r="N279" s="5">
        <v>0</v>
      </c>
      <c r="O279" s="225"/>
      <c r="P279" s="225"/>
    </row>
    <row r="280" spans="1:16" x14ac:dyDescent="0.2">
      <c r="A280" s="229"/>
      <c r="B280" s="247"/>
      <c r="C280" s="1">
        <v>124</v>
      </c>
      <c r="D280" s="1" t="s">
        <v>210</v>
      </c>
      <c r="E280" s="1" t="s">
        <v>209</v>
      </c>
      <c r="F280" s="1" t="s">
        <v>473</v>
      </c>
      <c r="G280" s="93" t="s">
        <v>50</v>
      </c>
      <c r="H280" s="5">
        <f>I280+J280+K280+L280</f>
        <v>43456.3</v>
      </c>
      <c r="I280" s="5">
        <v>0</v>
      </c>
      <c r="J280" s="5">
        <v>0</v>
      </c>
      <c r="K280" s="5">
        <v>0</v>
      </c>
      <c r="L280" s="5">
        <v>43456.3</v>
      </c>
      <c r="M280" s="5">
        <v>0</v>
      </c>
      <c r="N280" s="5">
        <v>0</v>
      </c>
      <c r="O280" s="225"/>
      <c r="P280" s="225"/>
    </row>
    <row r="281" spans="1:16" x14ac:dyDescent="0.2">
      <c r="A281" s="229"/>
      <c r="B281" s="166" t="s">
        <v>14</v>
      </c>
      <c r="C281" s="1">
        <v>124</v>
      </c>
      <c r="D281" s="1" t="s">
        <v>210</v>
      </c>
      <c r="E281" s="1" t="s">
        <v>209</v>
      </c>
      <c r="F281" s="1" t="s">
        <v>473</v>
      </c>
      <c r="G281" s="93" t="s">
        <v>50</v>
      </c>
      <c r="H281" s="5">
        <f>I281+J281+K281+L281</f>
        <v>101398.1</v>
      </c>
      <c r="I281" s="5">
        <v>0</v>
      </c>
      <c r="J281" s="5">
        <v>0</v>
      </c>
      <c r="K281" s="5">
        <v>0</v>
      </c>
      <c r="L281" s="5">
        <v>101398.1</v>
      </c>
      <c r="M281" s="5">
        <v>0</v>
      </c>
      <c r="N281" s="5">
        <v>0</v>
      </c>
      <c r="O281" s="225"/>
      <c r="P281" s="225"/>
    </row>
    <row r="282" spans="1:16" x14ac:dyDescent="0.2">
      <c r="A282" s="229"/>
      <c r="B282" s="166" t="s">
        <v>9</v>
      </c>
      <c r="C282" s="24" t="s">
        <v>206</v>
      </c>
      <c r="D282" s="24" t="s">
        <v>206</v>
      </c>
      <c r="E282" s="24" t="s">
        <v>206</v>
      </c>
      <c r="F282" s="24" t="s">
        <v>206</v>
      </c>
      <c r="G282" s="24" t="s">
        <v>206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225"/>
      <c r="P282" s="225"/>
    </row>
    <row r="283" spans="1:16" x14ac:dyDescent="0.2">
      <c r="A283" s="229"/>
      <c r="B283" s="166" t="s">
        <v>10</v>
      </c>
      <c r="C283" s="24" t="s">
        <v>206</v>
      </c>
      <c r="D283" s="24" t="s">
        <v>206</v>
      </c>
      <c r="E283" s="24" t="s">
        <v>206</v>
      </c>
      <c r="F283" s="24" t="s">
        <v>206</v>
      </c>
      <c r="G283" s="24" t="s">
        <v>206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225"/>
      <c r="P283" s="225"/>
    </row>
    <row r="284" spans="1:16" x14ac:dyDescent="0.2">
      <c r="A284" s="230"/>
      <c r="B284" s="174" t="s">
        <v>535</v>
      </c>
      <c r="C284" s="24" t="s">
        <v>206</v>
      </c>
      <c r="D284" s="24" t="s">
        <v>206</v>
      </c>
      <c r="E284" s="24" t="s">
        <v>206</v>
      </c>
      <c r="F284" s="24" t="s">
        <v>206</v>
      </c>
      <c r="G284" s="24" t="s">
        <v>206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220"/>
      <c r="P284" s="217"/>
    </row>
    <row r="285" spans="1:16" ht="25.5" x14ac:dyDescent="0.2">
      <c r="A285" s="228" t="s">
        <v>533</v>
      </c>
      <c r="B285" s="166" t="s">
        <v>356</v>
      </c>
      <c r="C285" s="1"/>
      <c r="D285" s="2"/>
      <c r="E285" s="2"/>
      <c r="F285" s="2"/>
      <c r="G285" s="93"/>
      <c r="H285" s="89">
        <v>1</v>
      </c>
      <c r="I285" s="89">
        <v>0</v>
      </c>
      <c r="J285" s="89">
        <v>0</v>
      </c>
      <c r="K285" s="89">
        <v>0</v>
      </c>
      <c r="L285" s="89">
        <v>1</v>
      </c>
      <c r="M285" s="89">
        <v>2</v>
      </c>
      <c r="N285" s="89">
        <v>0</v>
      </c>
      <c r="O285" s="221" t="s">
        <v>316</v>
      </c>
      <c r="P285" s="221" t="s">
        <v>543</v>
      </c>
    </row>
    <row r="286" spans="1:16" ht="25.5" x14ac:dyDescent="0.2">
      <c r="A286" s="229"/>
      <c r="B286" s="166" t="s">
        <v>93</v>
      </c>
      <c r="C286" s="1"/>
      <c r="D286" s="2"/>
      <c r="E286" s="2"/>
      <c r="F286" s="2"/>
      <c r="G286" s="93"/>
      <c r="H286" s="5">
        <v>0</v>
      </c>
      <c r="I286" s="5" t="s">
        <v>206</v>
      </c>
      <c r="J286" s="5" t="s">
        <v>206</v>
      </c>
      <c r="K286" s="5" t="s">
        <v>206</v>
      </c>
      <c r="L286" s="5" t="s">
        <v>206</v>
      </c>
      <c r="M286" s="5">
        <v>0</v>
      </c>
      <c r="N286" s="5">
        <v>0</v>
      </c>
      <c r="O286" s="225"/>
      <c r="P286" s="225"/>
    </row>
    <row r="287" spans="1:16" x14ac:dyDescent="0.2">
      <c r="A287" s="229"/>
      <c r="B287" s="166" t="s">
        <v>74</v>
      </c>
      <c r="C287" s="1"/>
      <c r="D287" s="2"/>
      <c r="E287" s="2"/>
      <c r="F287" s="2"/>
      <c r="G287" s="93"/>
      <c r="H287" s="5">
        <f>SUM(H288:H294)</f>
        <v>1142857.1000000001</v>
      </c>
      <c r="I287" s="5">
        <f t="shared" ref="I287:N287" si="149">SUM(I288:I294)</f>
        <v>1838.9</v>
      </c>
      <c r="J287" s="5">
        <f t="shared" si="149"/>
        <v>23616.400000000001</v>
      </c>
      <c r="K287" s="5">
        <f t="shared" si="149"/>
        <v>5500.3</v>
      </c>
      <c r="L287" s="5">
        <f t="shared" si="149"/>
        <v>1111901.5</v>
      </c>
      <c r="M287" s="5">
        <f t="shared" si="149"/>
        <v>0</v>
      </c>
      <c r="N287" s="5">
        <f t="shared" si="149"/>
        <v>0</v>
      </c>
      <c r="O287" s="225"/>
      <c r="P287" s="225"/>
    </row>
    <row r="288" spans="1:16" x14ac:dyDescent="0.2">
      <c r="A288" s="229"/>
      <c r="B288" s="228" t="s">
        <v>16</v>
      </c>
      <c r="C288" s="1">
        <v>124</v>
      </c>
      <c r="D288" s="1" t="s">
        <v>210</v>
      </c>
      <c r="E288" s="1" t="s">
        <v>211</v>
      </c>
      <c r="F288" s="1" t="s">
        <v>472</v>
      </c>
      <c r="G288" s="93" t="s">
        <v>50</v>
      </c>
      <c r="H288" s="5">
        <f t="shared" ref="H288:H293" si="150">I288+J288+K288+L288</f>
        <v>50000</v>
      </c>
      <c r="I288" s="5">
        <v>1838.9</v>
      </c>
      <c r="J288" s="5">
        <v>23616.400000000001</v>
      </c>
      <c r="K288" s="5">
        <v>5500.3</v>
      </c>
      <c r="L288" s="5">
        <v>19044.400000000001</v>
      </c>
      <c r="M288" s="5">
        <v>0</v>
      </c>
      <c r="N288" s="5">
        <v>0</v>
      </c>
      <c r="O288" s="225"/>
      <c r="P288" s="225"/>
    </row>
    <row r="289" spans="1:16" x14ac:dyDescent="0.2">
      <c r="A289" s="229"/>
      <c r="B289" s="229"/>
      <c r="C289" s="1">
        <v>124</v>
      </c>
      <c r="D289" s="1" t="s">
        <v>210</v>
      </c>
      <c r="E289" s="1" t="s">
        <v>211</v>
      </c>
      <c r="F289" s="1" t="s">
        <v>473</v>
      </c>
      <c r="G289" s="93" t="s">
        <v>50</v>
      </c>
      <c r="H289" s="5">
        <f t="shared" si="150"/>
        <v>192857.1</v>
      </c>
      <c r="I289" s="5">
        <v>0</v>
      </c>
      <c r="J289" s="5">
        <v>0</v>
      </c>
      <c r="K289" s="5">
        <v>0</v>
      </c>
      <c r="L289" s="5">
        <v>192857.1</v>
      </c>
      <c r="M289" s="5">
        <v>0</v>
      </c>
      <c r="N289" s="5">
        <v>0</v>
      </c>
      <c r="O289" s="225"/>
      <c r="P289" s="225"/>
    </row>
    <row r="290" spans="1:16" x14ac:dyDescent="0.2">
      <c r="A290" s="229"/>
      <c r="B290" s="229"/>
      <c r="C290" s="1">
        <v>124</v>
      </c>
      <c r="D290" s="1" t="s">
        <v>210</v>
      </c>
      <c r="E290" s="1" t="s">
        <v>211</v>
      </c>
      <c r="F290" s="1" t="s">
        <v>473</v>
      </c>
      <c r="G290" s="93">
        <v>522</v>
      </c>
      <c r="H290" s="5">
        <f t="shared" si="150"/>
        <v>80000</v>
      </c>
      <c r="I290" s="5">
        <v>0</v>
      </c>
      <c r="J290" s="5">
        <v>0</v>
      </c>
      <c r="K290" s="5">
        <v>0</v>
      </c>
      <c r="L290" s="5">
        <v>80000</v>
      </c>
      <c r="M290" s="5">
        <v>0</v>
      </c>
      <c r="N290" s="5">
        <v>0</v>
      </c>
      <c r="O290" s="225"/>
      <c r="P290" s="225"/>
    </row>
    <row r="291" spans="1:16" x14ac:dyDescent="0.2">
      <c r="A291" s="229"/>
      <c r="B291" s="228" t="s">
        <v>14</v>
      </c>
      <c r="C291" s="129" t="s">
        <v>167</v>
      </c>
      <c r="D291" s="129" t="s">
        <v>210</v>
      </c>
      <c r="E291" s="129" t="s">
        <v>211</v>
      </c>
      <c r="F291" s="1" t="s">
        <v>473</v>
      </c>
      <c r="G291" s="93">
        <v>414</v>
      </c>
      <c r="H291" s="5">
        <f t="shared" si="150"/>
        <v>450000</v>
      </c>
      <c r="I291" s="5">
        <v>0</v>
      </c>
      <c r="J291" s="5">
        <v>0</v>
      </c>
      <c r="K291" s="5">
        <v>0</v>
      </c>
      <c r="L291" s="5">
        <v>450000</v>
      </c>
      <c r="M291" s="5">
        <v>0</v>
      </c>
      <c r="N291" s="5">
        <v>0</v>
      </c>
      <c r="O291" s="225"/>
      <c r="P291" s="225"/>
    </row>
    <row r="292" spans="1:16" x14ac:dyDescent="0.2">
      <c r="A292" s="229"/>
      <c r="B292" s="251"/>
      <c r="C292" s="129">
        <v>124</v>
      </c>
      <c r="D292" s="129" t="s">
        <v>210</v>
      </c>
      <c r="E292" s="129" t="s">
        <v>211</v>
      </c>
      <c r="F292" s="1" t="s">
        <v>473</v>
      </c>
      <c r="G292" s="93">
        <v>522</v>
      </c>
      <c r="H292" s="5">
        <f t="shared" si="150"/>
        <v>315000</v>
      </c>
      <c r="I292" s="5">
        <v>0</v>
      </c>
      <c r="J292" s="5">
        <v>0</v>
      </c>
      <c r="K292" s="5">
        <v>0</v>
      </c>
      <c r="L292" s="5">
        <v>315000</v>
      </c>
      <c r="M292" s="5">
        <v>0</v>
      </c>
      <c r="N292" s="5">
        <v>0</v>
      </c>
      <c r="O292" s="225"/>
      <c r="P292" s="225"/>
    </row>
    <row r="293" spans="1:16" x14ac:dyDescent="0.2">
      <c r="A293" s="229"/>
      <c r="B293" s="166" t="s">
        <v>15</v>
      </c>
      <c r="C293" s="1">
        <v>124</v>
      </c>
      <c r="D293" s="2" t="s">
        <v>210</v>
      </c>
      <c r="E293" s="2" t="s">
        <v>211</v>
      </c>
      <c r="F293" s="2"/>
      <c r="G293" s="168"/>
      <c r="H293" s="5">
        <f t="shared" si="150"/>
        <v>55000</v>
      </c>
      <c r="I293" s="5">
        <v>0</v>
      </c>
      <c r="J293" s="5">
        <v>0</v>
      </c>
      <c r="K293" s="5">
        <v>0</v>
      </c>
      <c r="L293" s="5">
        <v>55000</v>
      </c>
      <c r="M293" s="5">
        <v>0</v>
      </c>
      <c r="N293" s="5">
        <v>0</v>
      </c>
      <c r="O293" s="225"/>
      <c r="P293" s="225"/>
    </row>
    <row r="294" spans="1:16" x14ac:dyDescent="0.2">
      <c r="A294" s="229"/>
      <c r="B294" s="138" t="s">
        <v>12</v>
      </c>
      <c r="C294" s="24" t="s">
        <v>206</v>
      </c>
      <c r="D294" s="24" t="s">
        <v>206</v>
      </c>
      <c r="E294" s="24" t="s">
        <v>206</v>
      </c>
      <c r="F294" s="24" t="s">
        <v>206</v>
      </c>
      <c r="G294" s="24" t="s">
        <v>206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225"/>
      <c r="P294" s="225"/>
    </row>
    <row r="295" spans="1:16" s="22" customFormat="1" x14ac:dyDescent="0.2">
      <c r="A295" s="230"/>
      <c r="B295" s="174" t="s">
        <v>535</v>
      </c>
      <c r="C295" s="24" t="s">
        <v>206</v>
      </c>
      <c r="D295" s="24" t="s">
        <v>206</v>
      </c>
      <c r="E295" s="24" t="s">
        <v>206</v>
      </c>
      <c r="F295" s="24" t="s">
        <v>206</v>
      </c>
      <c r="G295" s="24" t="s">
        <v>206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220"/>
      <c r="P295" s="217"/>
    </row>
    <row r="296" spans="1:16" x14ac:dyDescent="0.2">
      <c r="A296" s="270" t="s">
        <v>117</v>
      </c>
      <c r="B296" s="270"/>
      <c r="C296" s="270"/>
      <c r="D296" s="270"/>
      <c r="E296" s="270"/>
      <c r="F296" s="270"/>
      <c r="G296" s="270"/>
      <c r="H296" s="270"/>
      <c r="I296" s="270"/>
      <c r="J296" s="270"/>
      <c r="K296" s="270"/>
      <c r="L296" s="270"/>
      <c r="M296" s="270"/>
      <c r="N296" s="270"/>
      <c r="O296" s="270"/>
      <c r="P296" s="270"/>
    </row>
    <row r="297" spans="1:16" x14ac:dyDescent="0.2">
      <c r="A297" s="270" t="s">
        <v>118</v>
      </c>
      <c r="B297" s="270"/>
      <c r="C297" s="270"/>
      <c r="D297" s="270"/>
      <c r="E297" s="270"/>
      <c r="F297" s="270"/>
      <c r="G297" s="270"/>
      <c r="H297" s="270"/>
      <c r="I297" s="270"/>
      <c r="J297" s="270"/>
      <c r="K297" s="270"/>
      <c r="L297" s="270"/>
      <c r="M297" s="270"/>
      <c r="N297" s="270"/>
      <c r="O297" s="270"/>
      <c r="P297" s="270"/>
    </row>
    <row r="298" spans="1:16" x14ac:dyDescent="0.2">
      <c r="A298" s="270" t="s">
        <v>119</v>
      </c>
      <c r="B298" s="271"/>
      <c r="C298" s="270"/>
      <c r="D298" s="270"/>
      <c r="E298" s="270"/>
      <c r="F298" s="270"/>
      <c r="G298" s="270"/>
      <c r="H298" s="270"/>
      <c r="I298" s="270"/>
      <c r="J298" s="270"/>
      <c r="K298" s="270"/>
      <c r="L298" s="270"/>
      <c r="M298" s="270"/>
      <c r="N298" s="270"/>
      <c r="O298" s="270"/>
      <c r="P298" s="270"/>
    </row>
    <row r="299" spans="1:16" ht="25.5" x14ac:dyDescent="0.2">
      <c r="A299" s="228" t="s">
        <v>341</v>
      </c>
      <c r="B299" s="199" t="s">
        <v>377</v>
      </c>
      <c r="C299" s="154"/>
      <c r="D299" s="153"/>
      <c r="E299" s="153"/>
      <c r="F299" s="153"/>
      <c r="G299" s="155"/>
      <c r="H299" s="169" t="s">
        <v>51</v>
      </c>
      <c r="I299" s="169" t="s">
        <v>51</v>
      </c>
      <c r="J299" s="169" t="s">
        <v>51</v>
      </c>
      <c r="K299" s="169" t="s">
        <v>51</v>
      </c>
      <c r="L299" s="169" t="s">
        <v>51</v>
      </c>
      <c r="M299" s="169" t="s">
        <v>51</v>
      </c>
      <c r="N299" s="169" t="s">
        <v>51</v>
      </c>
      <c r="O299" s="221" t="s">
        <v>287</v>
      </c>
      <c r="P299" s="257" t="s">
        <v>544</v>
      </c>
    </row>
    <row r="300" spans="1:16" ht="25.5" x14ac:dyDescent="0.2">
      <c r="A300" s="229"/>
      <c r="B300" s="199" t="s">
        <v>92</v>
      </c>
      <c r="C300" s="127"/>
      <c r="D300" s="2"/>
      <c r="E300" s="2"/>
      <c r="F300" s="2"/>
      <c r="G300" s="93"/>
      <c r="H300" s="5" t="s">
        <v>51</v>
      </c>
      <c r="I300" s="26" t="s">
        <v>206</v>
      </c>
      <c r="J300" s="26" t="s">
        <v>206</v>
      </c>
      <c r="K300" s="26" t="s">
        <v>206</v>
      </c>
      <c r="L300" s="26" t="s">
        <v>206</v>
      </c>
      <c r="M300" s="5" t="s">
        <v>51</v>
      </c>
      <c r="N300" s="5" t="s">
        <v>51</v>
      </c>
      <c r="O300" s="225"/>
      <c r="P300" s="258"/>
    </row>
    <row r="301" spans="1:16" x14ac:dyDescent="0.2">
      <c r="A301" s="229"/>
      <c r="B301" s="32" t="s">
        <v>74</v>
      </c>
      <c r="C301" s="1"/>
      <c r="D301" s="2"/>
      <c r="E301" s="2"/>
      <c r="F301" s="2"/>
      <c r="G301" s="93"/>
      <c r="H301" s="5">
        <f t="shared" ref="H301:N301" si="151">SUM(H302:H307)</f>
        <v>152764.5</v>
      </c>
      <c r="I301" s="5">
        <f t="shared" si="151"/>
        <v>30000</v>
      </c>
      <c r="J301" s="5">
        <f t="shared" si="151"/>
        <v>75526.3</v>
      </c>
      <c r="K301" s="5">
        <f t="shared" si="151"/>
        <v>21509.9</v>
      </c>
      <c r="L301" s="5">
        <f t="shared" si="151"/>
        <v>25728.3</v>
      </c>
      <c r="M301" s="5">
        <f t="shared" si="151"/>
        <v>50000</v>
      </c>
      <c r="N301" s="5">
        <f t="shared" si="151"/>
        <v>50000</v>
      </c>
      <c r="O301" s="225"/>
      <c r="P301" s="258"/>
    </row>
    <row r="302" spans="1:16" ht="13.35" customHeight="1" x14ac:dyDescent="0.2">
      <c r="A302" s="229"/>
      <c r="B302" s="247" t="s">
        <v>16</v>
      </c>
      <c r="C302" s="1">
        <f t="shared" ref="C302:N302" si="152">C312</f>
        <v>124</v>
      </c>
      <c r="D302" s="1" t="str">
        <f t="shared" si="152"/>
        <v>07</v>
      </c>
      <c r="E302" s="1" t="str">
        <f t="shared" si="152"/>
        <v>01</v>
      </c>
      <c r="F302" s="1" t="str">
        <f t="shared" si="152"/>
        <v>0711103420</v>
      </c>
      <c r="G302" s="93" t="str">
        <f t="shared" si="152"/>
        <v>414</v>
      </c>
      <c r="H302" s="5">
        <f>H312</f>
        <v>30000</v>
      </c>
      <c r="I302" s="5">
        <f t="shared" ref="I302:L302" si="153">I312</f>
        <v>30000</v>
      </c>
      <c r="J302" s="5">
        <f t="shared" si="153"/>
        <v>0</v>
      </c>
      <c r="K302" s="5">
        <f t="shared" si="153"/>
        <v>0</v>
      </c>
      <c r="L302" s="5">
        <f t="shared" si="153"/>
        <v>0</v>
      </c>
      <c r="M302" s="5">
        <f t="shared" si="152"/>
        <v>0</v>
      </c>
      <c r="N302" s="5">
        <f t="shared" si="152"/>
        <v>0</v>
      </c>
      <c r="O302" s="225"/>
      <c r="P302" s="258"/>
    </row>
    <row r="303" spans="1:16" ht="20.25" customHeight="1" x14ac:dyDescent="0.2">
      <c r="A303" s="229"/>
      <c r="B303" s="247"/>
      <c r="C303" s="1">
        <f t="shared" ref="C303:N304" si="154">C320</f>
        <v>136</v>
      </c>
      <c r="D303" s="1" t="str">
        <f t="shared" si="154"/>
        <v>07</v>
      </c>
      <c r="E303" s="1" t="str">
        <f t="shared" si="154"/>
        <v>01</v>
      </c>
      <c r="F303" s="1" t="str">
        <f t="shared" si="154"/>
        <v>0711170920</v>
      </c>
      <c r="G303" s="93" t="str">
        <f t="shared" si="154"/>
        <v>521</v>
      </c>
      <c r="H303" s="5">
        <f t="shared" si="154"/>
        <v>71750</v>
      </c>
      <c r="I303" s="5">
        <f t="shared" si="154"/>
        <v>0</v>
      </c>
      <c r="J303" s="5">
        <f t="shared" si="154"/>
        <v>71750</v>
      </c>
      <c r="K303" s="5">
        <f t="shared" si="154"/>
        <v>0</v>
      </c>
      <c r="L303" s="5">
        <f t="shared" si="154"/>
        <v>0</v>
      </c>
      <c r="M303" s="5">
        <f t="shared" si="154"/>
        <v>0</v>
      </c>
      <c r="N303" s="5">
        <f t="shared" si="154"/>
        <v>0</v>
      </c>
      <c r="O303" s="225"/>
      <c r="P303" s="258"/>
    </row>
    <row r="304" spans="1:16" x14ac:dyDescent="0.2">
      <c r="A304" s="229"/>
      <c r="B304" s="247"/>
      <c r="C304" s="1">
        <f>C321</f>
        <v>136</v>
      </c>
      <c r="D304" s="1" t="str">
        <f t="shared" si="154"/>
        <v>07</v>
      </c>
      <c r="E304" s="1" t="str">
        <f t="shared" si="154"/>
        <v>01</v>
      </c>
      <c r="F304" s="1" t="str">
        <f t="shared" si="154"/>
        <v>0711103920</v>
      </c>
      <c r="G304" s="93" t="str">
        <f t="shared" si="154"/>
        <v>813</v>
      </c>
      <c r="H304" s="5">
        <f t="shared" si="154"/>
        <v>47238.2</v>
      </c>
      <c r="I304" s="5">
        <f t="shared" si="154"/>
        <v>0</v>
      </c>
      <c r="J304" s="5">
        <f t="shared" si="154"/>
        <v>0</v>
      </c>
      <c r="K304" s="5">
        <f t="shared" si="154"/>
        <v>21509.9</v>
      </c>
      <c r="L304" s="5">
        <f t="shared" si="154"/>
        <v>25728.3</v>
      </c>
      <c r="M304" s="5">
        <f t="shared" si="154"/>
        <v>50000</v>
      </c>
      <c r="N304" s="5">
        <f t="shared" si="154"/>
        <v>50000</v>
      </c>
      <c r="O304" s="225"/>
      <c r="P304" s="258"/>
    </row>
    <row r="305" spans="1:16" x14ac:dyDescent="0.2">
      <c r="A305" s="229"/>
      <c r="B305" s="198" t="s">
        <v>14</v>
      </c>
      <c r="C305" s="1"/>
      <c r="D305" s="1"/>
      <c r="E305" s="1"/>
      <c r="F305" s="1"/>
      <c r="G305" s="93"/>
      <c r="H305" s="5">
        <f t="shared" ref="H305:N306" si="155">H313+H322</f>
        <v>0</v>
      </c>
      <c r="I305" s="5">
        <f t="shared" si="155"/>
        <v>0</v>
      </c>
      <c r="J305" s="5">
        <f t="shared" si="155"/>
        <v>0</v>
      </c>
      <c r="K305" s="5">
        <f t="shared" si="155"/>
        <v>0</v>
      </c>
      <c r="L305" s="5">
        <f t="shared" si="155"/>
        <v>0</v>
      </c>
      <c r="M305" s="5">
        <f t="shared" si="155"/>
        <v>0</v>
      </c>
      <c r="N305" s="5">
        <f t="shared" si="155"/>
        <v>0</v>
      </c>
      <c r="O305" s="225"/>
      <c r="P305" s="258"/>
    </row>
    <row r="306" spans="1:16" x14ac:dyDescent="0.2">
      <c r="A306" s="229"/>
      <c r="B306" s="198" t="s">
        <v>509</v>
      </c>
      <c r="C306" s="1">
        <v>136</v>
      </c>
      <c r="D306" s="1"/>
      <c r="E306" s="1"/>
      <c r="F306" s="1"/>
      <c r="G306" s="93"/>
      <c r="H306" s="5">
        <f t="shared" si="155"/>
        <v>3776.3</v>
      </c>
      <c r="I306" s="5">
        <f t="shared" si="155"/>
        <v>0</v>
      </c>
      <c r="J306" s="5">
        <f t="shared" si="155"/>
        <v>3776.3</v>
      </c>
      <c r="K306" s="5">
        <f t="shared" si="155"/>
        <v>0</v>
      </c>
      <c r="L306" s="5">
        <f t="shared" si="155"/>
        <v>0</v>
      </c>
      <c r="M306" s="5">
        <f t="shared" si="155"/>
        <v>0</v>
      </c>
      <c r="N306" s="5">
        <f t="shared" si="155"/>
        <v>0</v>
      </c>
      <c r="O306" s="225"/>
      <c r="P306" s="258"/>
    </row>
    <row r="307" spans="1:16" x14ac:dyDescent="0.2">
      <c r="A307" s="229"/>
      <c r="B307" s="199" t="s">
        <v>10</v>
      </c>
      <c r="C307" s="1"/>
      <c r="D307" s="2"/>
      <c r="E307" s="2"/>
      <c r="F307" s="2"/>
      <c r="G307" s="93"/>
      <c r="H307" s="5">
        <f t="shared" ref="H307:N308" si="156">H315+H324</f>
        <v>0</v>
      </c>
      <c r="I307" s="5">
        <f t="shared" si="156"/>
        <v>0</v>
      </c>
      <c r="J307" s="5">
        <f t="shared" si="156"/>
        <v>0</v>
      </c>
      <c r="K307" s="5">
        <f t="shared" si="156"/>
        <v>0</v>
      </c>
      <c r="L307" s="5">
        <f t="shared" si="156"/>
        <v>0</v>
      </c>
      <c r="M307" s="5">
        <f t="shared" si="156"/>
        <v>0</v>
      </c>
      <c r="N307" s="5">
        <f t="shared" si="156"/>
        <v>0</v>
      </c>
      <c r="O307" s="225"/>
      <c r="P307" s="258"/>
    </row>
    <row r="308" spans="1:16" x14ac:dyDescent="0.2">
      <c r="A308" s="236"/>
      <c r="B308" s="199" t="s">
        <v>535</v>
      </c>
      <c r="C308" s="1"/>
      <c r="D308" s="2"/>
      <c r="E308" s="2"/>
      <c r="F308" s="2"/>
      <c r="G308" s="93"/>
      <c r="H308" s="5">
        <f t="shared" si="156"/>
        <v>0</v>
      </c>
      <c r="I308" s="5">
        <f t="shared" si="156"/>
        <v>0</v>
      </c>
      <c r="J308" s="5">
        <f t="shared" si="156"/>
        <v>0</v>
      </c>
      <c r="K308" s="5">
        <f t="shared" si="156"/>
        <v>0</v>
      </c>
      <c r="L308" s="5">
        <f t="shared" si="156"/>
        <v>0</v>
      </c>
      <c r="M308" s="5">
        <f t="shared" si="156"/>
        <v>0</v>
      </c>
      <c r="N308" s="5">
        <f t="shared" si="156"/>
        <v>0</v>
      </c>
      <c r="O308" s="217"/>
      <c r="P308" s="217"/>
    </row>
    <row r="309" spans="1:16" x14ac:dyDescent="0.2">
      <c r="A309" s="228" t="s">
        <v>144</v>
      </c>
      <c r="B309" s="166" t="s">
        <v>180</v>
      </c>
      <c r="C309" s="1"/>
      <c r="D309" s="2"/>
      <c r="E309" s="2"/>
      <c r="F309" s="2"/>
      <c r="G309" s="93"/>
      <c r="H309" s="89">
        <v>0</v>
      </c>
      <c r="I309" s="89">
        <v>0</v>
      </c>
      <c r="J309" s="89">
        <v>0</v>
      </c>
      <c r="K309" s="89">
        <v>0</v>
      </c>
      <c r="L309" s="89">
        <v>0</v>
      </c>
      <c r="M309" s="89">
        <v>0</v>
      </c>
      <c r="N309" s="89">
        <v>0</v>
      </c>
      <c r="O309" s="221" t="s">
        <v>287</v>
      </c>
      <c r="P309" s="221" t="s">
        <v>545</v>
      </c>
    </row>
    <row r="310" spans="1:16" ht="25.5" x14ac:dyDescent="0.2">
      <c r="A310" s="229"/>
      <c r="B310" s="166" t="s">
        <v>6</v>
      </c>
      <c r="C310" s="1"/>
      <c r="D310" s="2"/>
      <c r="E310" s="2"/>
      <c r="F310" s="2"/>
      <c r="G310" s="93"/>
      <c r="H310" s="5" t="s">
        <v>206</v>
      </c>
      <c r="I310" s="5" t="s">
        <v>206</v>
      </c>
      <c r="J310" s="5" t="s">
        <v>206</v>
      </c>
      <c r="K310" s="5" t="s">
        <v>206</v>
      </c>
      <c r="L310" s="5" t="s">
        <v>206</v>
      </c>
      <c r="M310" s="5">
        <v>0</v>
      </c>
      <c r="N310" s="5">
        <v>0</v>
      </c>
      <c r="O310" s="225"/>
      <c r="P310" s="225"/>
    </row>
    <row r="311" spans="1:16" x14ac:dyDescent="0.2">
      <c r="A311" s="229"/>
      <c r="B311" s="166" t="s">
        <v>75</v>
      </c>
      <c r="C311" s="1"/>
      <c r="D311" s="2"/>
      <c r="E311" s="2"/>
      <c r="F311" s="2"/>
      <c r="G311" s="93"/>
      <c r="H311" s="5">
        <f t="shared" ref="H311:N311" si="157">SUM(H312:H315)</f>
        <v>30000</v>
      </c>
      <c r="I311" s="5">
        <f t="shared" si="157"/>
        <v>30000</v>
      </c>
      <c r="J311" s="5">
        <f t="shared" si="157"/>
        <v>0</v>
      </c>
      <c r="K311" s="5">
        <f t="shared" si="157"/>
        <v>0</v>
      </c>
      <c r="L311" s="5">
        <f t="shared" si="157"/>
        <v>0</v>
      </c>
      <c r="M311" s="5">
        <f t="shared" si="157"/>
        <v>0</v>
      </c>
      <c r="N311" s="5">
        <f t="shared" si="157"/>
        <v>0</v>
      </c>
      <c r="O311" s="225"/>
      <c r="P311" s="225"/>
    </row>
    <row r="312" spans="1:16" x14ac:dyDescent="0.2">
      <c r="A312" s="229"/>
      <c r="B312" s="165" t="s">
        <v>7</v>
      </c>
      <c r="C312" s="1">
        <v>124</v>
      </c>
      <c r="D312" s="3" t="s">
        <v>210</v>
      </c>
      <c r="E312" s="2" t="s">
        <v>209</v>
      </c>
      <c r="F312" s="3" t="s">
        <v>243</v>
      </c>
      <c r="G312" s="92" t="s">
        <v>50</v>
      </c>
      <c r="H312" s="5">
        <f>I312+J312+K312+L312</f>
        <v>30000</v>
      </c>
      <c r="I312" s="5">
        <v>30000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225"/>
      <c r="P312" s="225"/>
    </row>
    <row r="313" spans="1:16" x14ac:dyDescent="0.2">
      <c r="A313" s="229"/>
      <c r="B313" s="165" t="s">
        <v>14</v>
      </c>
      <c r="C313" s="1"/>
      <c r="D313" s="3"/>
      <c r="E313" s="2"/>
      <c r="F313" s="3"/>
      <c r="G313" s="92"/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225"/>
      <c r="P313" s="225"/>
    </row>
    <row r="314" spans="1:16" x14ac:dyDescent="0.2">
      <c r="A314" s="229"/>
      <c r="B314" s="165" t="s">
        <v>9</v>
      </c>
      <c r="C314" s="1">
        <v>124</v>
      </c>
      <c r="D314" s="2" t="s">
        <v>210</v>
      </c>
      <c r="E314" s="2" t="s">
        <v>209</v>
      </c>
      <c r="F314" s="3"/>
      <c r="G314" s="93"/>
      <c r="H314" s="5">
        <f>I314+J314+K314+L314</f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225"/>
      <c r="P314" s="225"/>
    </row>
    <row r="315" spans="1:16" ht="12.75" customHeight="1" x14ac:dyDescent="0.2">
      <c r="A315" s="229"/>
      <c r="B315" s="166" t="s">
        <v>10</v>
      </c>
      <c r="C315" s="1"/>
      <c r="D315" s="2"/>
      <c r="E315" s="2"/>
      <c r="F315" s="2"/>
      <c r="G315" s="93"/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225"/>
      <c r="P315" s="225"/>
    </row>
    <row r="316" spans="1:16" ht="12.75" customHeight="1" x14ac:dyDescent="0.2">
      <c r="A316" s="230"/>
      <c r="B316" s="174" t="s">
        <v>535</v>
      </c>
      <c r="C316" s="1"/>
      <c r="D316" s="2"/>
      <c r="E316" s="2"/>
      <c r="F316" s="2"/>
      <c r="G316" s="93"/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217"/>
      <c r="P316" s="217"/>
    </row>
    <row r="317" spans="1:16" ht="12.75" customHeight="1" x14ac:dyDescent="0.2">
      <c r="A317" s="228" t="s">
        <v>172</v>
      </c>
      <c r="B317" s="166" t="s">
        <v>180</v>
      </c>
      <c r="C317" s="1"/>
      <c r="D317" s="2"/>
      <c r="E317" s="2"/>
      <c r="F317" s="2"/>
      <c r="G317" s="93"/>
      <c r="H317" s="89">
        <v>0</v>
      </c>
      <c r="I317" s="89">
        <v>0</v>
      </c>
      <c r="J317" s="89">
        <v>0</v>
      </c>
      <c r="K317" s="89">
        <v>0</v>
      </c>
      <c r="L317" s="89">
        <v>0</v>
      </c>
      <c r="M317" s="89">
        <v>0</v>
      </c>
      <c r="N317" s="89">
        <v>0</v>
      </c>
      <c r="O317" s="221" t="s">
        <v>417</v>
      </c>
      <c r="P317" s="221" t="s">
        <v>351</v>
      </c>
    </row>
    <row r="318" spans="1:16" ht="33" customHeight="1" x14ac:dyDescent="0.2">
      <c r="A318" s="229"/>
      <c r="B318" s="166" t="s">
        <v>6</v>
      </c>
      <c r="C318" s="1"/>
      <c r="D318" s="2"/>
      <c r="E318" s="2"/>
      <c r="F318" s="2"/>
      <c r="G318" s="93"/>
      <c r="H318" s="5" t="s">
        <v>206</v>
      </c>
      <c r="I318" s="5" t="s">
        <v>206</v>
      </c>
      <c r="J318" s="5" t="s">
        <v>206</v>
      </c>
      <c r="K318" s="5" t="s">
        <v>206</v>
      </c>
      <c r="L318" s="5" t="s">
        <v>206</v>
      </c>
      <c r="M318" s="5" t="s">
        <v>206</v>
      </c>
      <c r="N318" s="5" t="s">
        <v>206</v>
      </c>
      <c r="O318" s="225"/>
      <c r="P318" s="225"/>
    </row>
    <row r="319" spans="1:16" ht="13.35" customHeight="1" x14ac:dyDescent="0.2">
      <c r="A319" s="229"/>
      <c r="B319" s="124" t="s">
        <v>75</v>
      </c>
      <c r="C319" s="1"/>
      <c r="D319" s="2"/>
      <c r="E319" s="2"/>
      <c r="F319" s="2"/>
      <c r="G319" s="93"/>
      <c r="H319" s="5">
        <f t="shared" ref="H319:N319" si="158">SUM(H320:H324)</f>
        <v>122764.5</v>
      </c>
      <c r="I319" s="5">
        <f t="shared" si="158"/>
        <v>0</v>
      </c>
      <c r="J319" s="5">
        <f t="shared" si="158"/>
        <v>75526.3</v>
      </c>
      <c r="K319" s="5">
        <f t="shared" si="158"/>
        <v>21509.9</v>
      </c>
      <c r="L319" s="5">
        <f t="shared" si="158"/>
        <v>25728.3</v>
      </c>
      <c r="M319" s="5">
        <f t="shared" si="158"/>
        <v>50000</v>
      </c>
      <c r="N319" s="5">
        <f t="shared" si="158"/>
        <v>50000</v>
      </c>
      <c r="O319" s="225"/>
      <c r="P319" s="225"/>
    </row>
    <row r="320" spans="1:16" s="119" customFormat="1" ht="13.35" customHeight="1" x14ac:dyDescent="0.2">
      <c r="A320" s="229"/>
      <c r="B320" s="229" t="s">
        <v>16</v>
      </c>
      <c r="C320" s="1">
        <v>136</v>
      </c>
      <c r="D320" s="2" t="s">
        <v>210</v>
      </c>
      <c r="E320" s="2" t="s">
        <v>209</v>
      </c>
      <c r="F320" s="3" t="s">
        <v>244</v>
      </c>
      <c r="G320" s="92" t="s">
        <v>48</v>
      </c>
      <c r="H320" s="5">
        <f t="shared" ref="H320:H323" si="159">I320+J320+K320+L320</f>
        <v>71750</v>
      </c>
      <c r="I320" s="5">
        <v>0</v>
      </c>
      <c r="J320" s="5">
        <v>71750</v>
      </c>
      <c r="K320" s="5">
        <v>0</v>
      </c>
      <c r="L320" s="5">
        <v>0</v>
      </c>
      <c r="M320" s="5"/>
      <c r="N320" s="5"/>
      <c r="O320" s="225"/>
      <c r="P320" s="225"/>
    </row>
    <row r="321" spans="1:16" s="119" customFormat="1" ht="13.35" customHeight="1" x14ac:dyDescent="0.2">
      <c r="A321" s="229"/>
      <c r="B321" s="251"/>
      <c r="C321" s="1">
        <v>136</v>
      </c>
      <c r="D321" s="2" t="s">
        <v>210</v>
      </c>
      <c r="E321" s="2" t="s">
        <v>209</v>
      </c>
      <c r="F321" s="3" t="s">
        <v>257</v>
      </c>
      <c r="G321" s="92" t="s">
        <v>258</v>
      </c>
      <c r="H321" s="5">
        <f t="shared" si="159"/>
        <v>47238.2</v>
      </c>
      <c r="I321" s="5">
        <v>0</v>
      </c>
      <c r="J321" s="5">
        <v>0</v>
      </c>
      <c r="K321" s="5">
        <v>21509.9</v>
      </c>
      <c r="L321" s="5">
        <v>25728.3</v>
      </c>
      <c r="M321" s="5">
        <v>50000</v>
      </c>
      <c r="N321" s="5">
        <v>50000</v>
      </c>
      <c r="O321" s="225"/>
      <c r="P321" s="225"/>
    </row>
    <row r="322" spans="1:16" ht="13.35" customHeight="1" x14ac:dyDescent="0.2">
      <c r="A322" s="229"/>
      <c r="B322" s="124" t="s">
        <v>8</v>
      </c>
      <c r="C322" s="1"/>
      <c r="D322" s="2"/>
      <c r="E322" s="2"/>
      <c r="F322" s="2"/>
      <c r="G322" s="93"/>
      <c r="H322" s="5">
        <f t="shared" si="159"/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225"/>
      <c r="P322" s="225"/>
    </row>
    <row r="323" spans="1:16" ht="21" customHeight="1" x14ac:dyDescent="0.2">
      <c r="A323" s="229"/>
      <c r="B323" s="123" t="s">
        <v>9</v>
      </c>
      <c r="C323" s="1">
        <v>136</v>
      </c>
      <c r="D323" s="2" t="s">
        <v>210</v>
      </c>
      <c r="E323" s="2" t="s">
        <v>209</v>
      </c>
      <c r="F323" s="3" t="s">
        <v>244</v>
      </c>
      <c r="G323" s="92" t="s">
        <v>48</v>
      </c>
      <c r="H323" s="5">
        <f t="shared" si="159"/>
        <v>3776.3</v>
      </c>
      <c r="I323" s="5">
        <v>0</v>
      </c>
      <c r="J323" s="5">
        <v>3776.3</v>
      </c>
      <c r="K323" s="5">
        <v>0</v>
      </c>
      <c r="L323" s="5">
        <v>0</v>
      </c>
      <c r="M323" s="5">
        <v>0</v>
      </c>
      <c r="N323" s="5">
        <v>0</v>
      </c>
      <c r="O323" s="225"/>
      <c r="P323" s="225"/>
    </row>
    <row r="324" spans="1:16" x14ac:dyDescent="0.2">
      <c r="A324" s="229"/>
      <c r="B324" s="124" t="s">
        <v>10</v>
      </c>
      <c r="C324" s="1"/>
      <c r="D324" s="2"/>
      <c r="E324" s="2"/>
      <c r="F324" s="2"/>
      <c r="G324" s="93"/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225"/>
      <c r="P324" s="225"/>
    </row>
    <row r="325" spans="1:16" x14ac:dyDescent="0.2">
      <c r="A325" s="236"/>
      <c r="B325" s="174" t="s">
        <v>535</v>
      </c>
      <c r="C325" s="1"/>
      <c r="D325" s="2"/>
      <c r="E325" s="2"/>
      <c r="F325" s="2"/>
      <c r="G325" s="93"/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217"/>
      <c r="P325" s="217"/>
    </row>
    <row r="326" spans="1:16" x14ac:dyDescent="0.2">
      <c r="A326" s="228" t="s">
        <v>283</v>
      </c>
      <c r="B326" s="166" t="s">
        <v>180</v>
      </c>
      <c r="C326" s="1"/>
      <c r="D326" s="2"/>
      <c r="E326" s="2"/>
      <c r="F326" s="2"/>
      <c r="G326" s="93"/>
      <c r="H326" s="89">
        <f>H340</f>
        <v>3570</v>
      </c>
      <c r="I326" s="89">
        <f t="shared" ref="I326:N326" si="160">I340</f>
        <v>0</v>
      </c>
      <c r="J326" s="89">
        <f t="shared" si="160"/>
        <v>0</v>
      </c>
      <c r="K326" s="89">
        <f t="shared" si="160"/>
        <v>0</v>
      </c>
      <c r="L326" s="89">
        <f t="shared" si="160"/>
        <v>3570</v>
      </c>
      <c r="M326" s="89">
        <f t="shared" si="160"/>
        <v>1330</v>
      </c>
      <c r="N326" s="89">
        <f t="shared" si="160"/>
        <v>0</v>
      </c>
      <c r="O326" s="221" t="s">
        <v>287</v>
      </c>
      <c r="P326" s="221" t="s">
        <v>282</v>
      </c>
    </row>
    <row r="327" spans="1:16" ht="25.5" x14ac:dyDescent="0.2">
      <c r="A327" s="229"/>
      <c r="B327" s="166" t="s">
        <v>6</v>
      </c>
      <c r="C327" s="1"/>
      <c r="D327" s="2"/>
      <c r="E327" s="2"/>
      <c r="F327" s="2"/>
      <c r="G327" s="93"/>
      <c r="H327" s="5">
        <f>H328/H326</f>
        <v>883.06719887955182</v>
      </c>
      <c r="I327" s="5" t="s">
        <v>206</v>
      </c>
      <c r="J327" s="5" t="s">
        <v>206</v>
      </c>
      <c r="K327" s="5" t="s">
        <v>206</v>
      </c>
      <c r="L327" s="5" t="s">
        <v>206</v>
      </c>
      <c r="M327" s="5">
        <f t="shared" ref="M327" si="161">M328/M326</f>
        <v>840.20330827067664</v>
      </c>
      <c r="N327" s="5" t="s">
        <v>51</v>
      </c>
      <c r="O327" s="225"/>
      <c r="P327" s="225"/>
    </row>
    <row r="328" spans="1:16" x14ac:dyDescent="0.2">
      <c r="A328" s="229"/>
      <c r="B328" s="166" t="s">
        <v>75</v>
      </c>
      <c r="C328" s="1"/>
      <c r="D328" s="2"/>
      <c r="E328" s="2"/>
      <c r="F328" s="2"/>
      <c r="G328" s="93"/>
      <c r="H328" s="5">
        <f t="shared" ref="H328:N328" si="162">SUM(H329:H338)</f>
        <v>3152549.9</v>
      </c>
      <c r="I328" s="5">
        <f t="shared" si="162"/>
        <v>399338.51506999996</v>
      </c>
      <c r="J328" s="5">
        <f t="shared" si="162"/>
        <v>703981.30236999993</v>
      </c>
      <c r="K328" s="5">
        <f t="shared" si="162"/>
        <v>452187.14055999997</v>
      </c>
      <c r="L328" s="5">
        <f t="shared" si="162"/>
        <v>1597042.942</v>
      </c>
      <c r="M328" s="5">
        <f t="shared" si="162"/>
        <v>1117470.3999999999</v>
      </c>
      <c r="N328" s="5">
        <f t="shared" si="162"/>
        <v>0</v>
      </c>
      <c r="O328" s="225"/>
      <c r="P328" s="225"/>
    </row>
    <row r="329" spans="1:16" x14ac:dyDescent="0.2">
      <c r="A329" s="229"/>
      <c r="B329" s="228" t="s">
        <v>7</v>
      </c>
      <c r="C329" s="1">
        <v>124</v>
      </c>
      <c r="D329" s="1" t="s">
        <v>210</v>
      </c>
      <c r="E329" s="1" t="s">
        <v>209</v>
      </c>
      <c r="F329" s="1" t="s">
        <v>264</v>
      </c>
      <c r="G329" s="93" t="s">
        <v>50</v>
      </c>
      <c r="H329" s="5">
        <f t="shared" ref="H329" si="163">H343</f>
        <v>973010.7</v>
      </c>
      <c r="I329" s="5">
        <f>I343</f>
        <v>160233.83507</v>
      </c>
      <c r="J329" s="5">
        <f t="shared" ref="J329:N329" si="164">J343</f>
        <v>296967.78236999997</v>
      </c>
      <c r="K329" s="5">
        <f t="shared" si="164"/>
        <v>141270.64056</v>
      </c>
      <c r="L329" s="5">
        <f>L343</f>
        <v>374538.44199999998</v>
      </c>
      <c r="M329" s="5">
        <f t="shared" si="164"/>
        <v>211008.8</v>
      </c>
      <c r="N329" s="5">
        <f t="shared" si="164"/>
        <v>0</v>
      </c>
      <c r="O329" s="225"/>
      <c r="P329" s="225"/>
    </row>
    <row r="330" spans="1:16" ht="11.45" customHeight="1" x14ac:dyDescent="0.2">
      <c r="A330" s="229"/>
      <c r="B330" s="229"/>
      <c r="C330" s="1">
        <v>124</v>
      </c>
      <c r="D330" s="1" t="s">
        <v>210</v>
      </c>
      <c r="E330" s="1" t="s">
        <v>209</v>
      </c>
      <c r="F330" s="1" t="s">
        <v>265</v>
      </c>
      <c r="G330" s="93" t="s">
        <v>50</v>
      </c>
      <c r="H330" s="5">
        <f>H344</f>
        <v>18533.7</v>
      </c>
      <c r="I330" s="5">
        <f t="shared" ref="I330:N330" si="165">I344</f>
        <v>0</v>
      </c>
      <c r="J330" s="5">
        <f t="shared" si="165"/>
        <v>0</v>
      </c>
      <c r="K330" s="5">
        <f t="shared" si="165"/>
        <v>0</v>
      </c>
      <c r="L330" s="5">
        <f t="shared" si="165"/>
        <v>18533.7</v>
      </c>
      <c r="M330" s="5">
        <f t="shared" si="165"/>
        <v>18786.8</v>
      </c>
      <c r="N330" s="5">
        <f t="shared" si="165"/>
        <v>0</v>
      </c>
      <c r="O330" s="225"/>
      <c r="P330" s="225"/>
    </row>
    <row r="331" spans="1:16" ht="14.25" customHeight="1" x14ac:dyDescent="0.2">
      <c r="A331" s="229"/>
      <c r="B331" s="229"/>
      <c r="C331" s="1">
        <v>124</v>
      </c>
      <c r="D331" s="1" t="s">
        <v>210</v>
      </c>
      <c r="E331" s="1" t="s">
        <v>209</v>
      </c>
      <c r="F331" s="1" t="s">
        <v>263</v>
      </c>
      <c r="G331" s="93" t="s">
        <v>49</v>
      </c>
      <c r="H331" s="5">
        <f>H345</f>
        <v>26140.9</v>
      </c>
      <c r="I331" s="5">
        <f t="shared" ref="I331:N331" si="166">I345</f>
        <v>0</v>
      </c>
      <c r="J331" s="5">
        <f t="shared" si="166"/>
        <v>0</v>
      </c>
      <c r="K331" s="5">
        <f t="shared" si="166"/>
        <v>0</v>
      </c>
      <c r="L331" s="5">
        <f t="shared" si="166"/>
        <v>26140.9</v>
      </c>
      <c r="M331" s="5">
        <f t="shared" si="166"/>
        <v>8877.4</v>
      </c>
      <c r="N331" s="5">
        <f t="shared" si="166"/>
        <v>0</v>
      </c>
      <c r="O331" s="225"/>
      <c r="P331" s="225"/>
    </row>
    <row r="332" spans="1:16" ht="13.35" customHeight="1" x14ac:dyDescent="0.2">
      <c r="A332" s="229"/>
      <c r="B332" s="229"/>
      <c r="C332" s="1">
        <v>124</v>
      </c>
      <c r="D332" s="1" t="s">
        <v>210</v>
      </c>
      <c r="E332" s="1" t="s">
        <v>209</v>
      </c>
      <c r="F332" s="1" t="s">
        <v>471</v>
      </c>
      <c r="G332" s="93" t="s">
        <v>49</v>
      </c>
      <c r="H332" s="5">
        <f>H346</f>
        <v>1029349.6</v>
      </c>
      <c r="I332" s="5">
        <f t="shared" ref="I332:N332" si="167">I346</f>
        <v>239104.68</v>
      </c>
      <c r="J332" s="5">
        <f t="shared" si="167"/>
        <v>407013.52</v>
      </c>
      <c r="K332" s="5">
        <f t="shared" si="167"/>
        <v>310916.5</v>
      </c>
      <c r="L332" s="5">
        <f t="shared" si="167"/>
        <v>72314.899999999994</v>
      </c>
      <c r="M332" s="5">
        <f t="shared" si="167"/>
        <v>210487.8</v>
      </c>
      <c r="N332" s="5">
        <f t="shared" si="167"/>
        <v>0</v>
      </c>
      <c r="O332" s="225"/>
      <c r="P332" s="225"/>
    </row>
    <row r="333" spans="1:16" ht="13.35" customHeight="1" x14ac:dyDescent="0.2">
      <c r="A333" s="229"/>
      <c r="B333" s="251"/>
      <c r="C333" s="1">
        <f>C347</f>
        <v>136</v>
      </c>
      <c r="D333" s="1" t="str">
        <f t="shared" ref="D333:N333" si="168">D347</f>
        <v>07</v>
      </c>
      <c r="E333" s="1" t="str">
        <f t="shared" si="168"/>
        <v>01</v>
      </c>
      <c r="F333" s="1" t="str">
        <f t="shared" si="168"/>
        <v>071P252530</v>
      </c>
      <c r="G333" s="1">
        <f t="shared" si="168"/>
        <v>813</v>
      </c>
      <c r="H333" s="5">
        <f t="shared" si="168"/>
        <v>246.8</v>
      </c>
      <c r="I333" s="5">
        <f t="shared" si="168"/>
        <v>0</v>
      </c>
      <c r="J333" s="5">
        <f t="shared" si="168"/>
        <v>0</v>
      </c>
      <c r="K333" s="5">
        <f t="shared" si="168"/>
        <v>0</v>
      </c>
      <c r="L333" s="5">
        <f t="shared" si="168"/>
        <v>246.8</v>
      </c>
      <c r="M333" s="5">
        <f t="shared" si="168"/>
        <v>0</v>
      </c>
      <c r="N333" s="5">
        <f t="shared" si="168"/>
        <v>0</v>
      </c>
      <c r="O333" s="225"/>
      <c r="P333" s="225"/>
    </row>
    <row r="334" spans="1:16" ht="13.35" customHeight="1" x14ac:dyDescent="0.2">
      <c r="A334" s="229"/>
      <c r="B334" s="228" t="s">
        <v>8</v>
      </c>
      <c r="C334" s="1">
        <f t="shared" ref="C334:H334" si="169">C348</f>
        <v>124</v>
      </c>
      <c r="D334" s="1" t="str">
        <f t="shared" si="169"/>
        <v>07</v>
      </c>
      <c r="E334" s="1" t="str">
        <f t="shared" si="169"/>
        <v>01</v>
      </c>
      <c r="F334" s="1" t="str">
        <f t="shared" si="169"/>
        <v>071P252321</v>
      </c>
      <c r="G334" s="93" t="str">
        <f t="shared" si="169"/>
        <v>414</v>
      </c>
      <c r="H334" s="5">
        <f t="shared" si="169"/>
        <v>444809.1</v>
      </c>
      <c r="I334" s="5">
        <f t="shared" ref="I334:N334" si="170">I348</f>
        <v>0</v>
      </c>
      <c r="J334" s="5">
        <f t="shared" si="170"/>
        <v>0</v>
      </c>
      <c r="K334" s="5">
        <f t="shared" si="170"/>
        <v>0</v>
      </c>
      <c r="L334" s="5">
        <f t="shared" si="170"/>
        <v>444809.1</v>
      </c>
      <c r="M334" s="5">
        <f t="shared" si="170"/>
        <v>450883.7</v>
      </c>
      <c r="N334" s="5">
        <f t="shared" si="170"/>
        <v>0</v>
      </c>
      <c r="O334" s="225"/>
      <c r="P334" s="225"/>
    </row>
    <row r="335" spans="1:16" ht="13.35" customHeight="1" x14ac:dyDescent="0.2">
      <c r="A335" s="229"/>
      <c r="B335" s="229"/>
      <c r="C335" s="1">
        <v>124</v>
      </c>
      <c r="D335" s="1" t="s">
        <v>210</v>
      </c>
      <c r="E335" s="1" t="s">
        <v>209</v>
      </c>
      <c r="F335" s="1" t="s">
        <v>263</v>
      </c>
      <c r="G335" s="93" t="s">
        <v>49</v>
      </c>
      <c r="H335" s="5">
        <f>H349</f>
        <v>627382.30000000005</v>
      </c>
      <c r="I335" s="5">
        <f t="shared" ref="I335:N335" si="171">I349</f>
        <v>0</v>
      </c>
      <c r="J335" s="5">
        <f t="shared" si="171"/>
        <v>0</v>
      </c>
      <c r="K335" s="5">
        <f t="shared" si="171"/>
        <v>0</v>
      </c>
      <c r="L335" s="5">
        <f t="shared" si="171"/>
        <v>627382.30000000005</v>
      </c>
      <c r="M335" s="5">
        <f t="shared" si="171"/>
        <v>213058</v>
      </c>
      <c r="N335" s="5">
        <f t="shared" si="171"/>
        <v>0</v>
      </c>
      <c r="O335" s="225"/>
      <c r="P335" s="225"/>
    </row>
    <row r="336" spans="1:16" ht="13.35" customHeight="1" x14ac:dyDescent="0.2">
      <c r="A336" s="229"/>
      <c r="B336" s="251"/>
      <c r="C336" s="1">
        <f>C350</f>
        <v>136</v>
      </c>
      <c r="D336" s="1" t="str">
        <f t="shared" ref="D336:N336" si="172">D350</f>
        <v>07</v>
      </c>
      <c r="E336" s="1" t="str">
        <f t="shared" si="172"/>
        <v>01</v>
      </c>
      <c r="F336" s="1" t="str">
        <f t="shared" si="172"/>
        <v>071P252530</v>
      </c>
      <c r="G336" s="1">
        <f t="shared" si="172"/>
        <v>813</v>
      </c>
      <c r="H336" s="5">
        <f t="shared" si="172"/>
        <v>5922.2</v>
      </c>
      <c r="I336" s="5">
        <f t="shared" si="172"/>
        <v>0</v>
      </c>
      <c r="J336" s="5">
        <f t="shared" si="172"/>
        <v>0</v>
      </c>
      <c r="K336" s="5">
        <f t="shared" si="172"/>
        <v>0</v>
      </c>
      <c r="L336" s="5">
        <f t="shared" si="172"/>
        <v>5922.2</v>
      </c>
      <c r="M336" s="5">
        <f t="shared" si="172"/>
        <v>0</v>
      </c>
      <c r="N336" s="5">
        <f t="shared" si="172"/>
        <v>0</v>
      </c>
      <c r="O336" s="225"/>
      <c r="P336" s="225"/>
    </row>
    <row r="337" spans="1:16" ht="26.45" customHeight="1" x14ac:dyDescent="0.2">
      <c r="A337" s="229"/>
      <c r="B337" s="165" t="s">
        <v>9</v>
      </c>
      <c r="C337" s="1">
        <v>124</v>
      </c>
      <c r="D337" s="2" t="s">
        <v>210</v>
      </c>
      <c r="E337" s="2" t="s">
        <v>209</v>
      </c>
      <c r="F337" s="3"/>
      <c r="G337" s="93"/>
      <c r="H337" s="5">
        <f>H351</f>
        <v>27154.6</v>
      </c>
      <c r="I337" s="5">
        <f>I351</f>
        <v>0</v>
      </c>
      <c r="J337" s="5">
        <f t="shared" ref="J337:N337" si="173">J351</f>
        <v>0</v>
      </c>
      <c r="K337" s="5">
        <f t="shared" si="173"/>
        <v>0</v>
      </c>
      <c r="L337" s="5">
        <f t="shared" si="173"/>
        <v>27154.6</v>
      </c>
      <c r="M337" s="5">
        <f t="shared" si="173"/>
        <v>4367.8999999999996</v>
      </c>
      <c r="N337" s="5">
        <f t="shared" si="173"/>
        <v>0</v>
      </c>
      <c r="O337" s="225"/>
      <c r="P337" s="225"/>
    </row>
    <row r="338" spans="1:16" x14ac:dyDescent="0.2">
      <c r="A338" s="229"/>
      <c r="B338" s="166" t="s">
        <v>10</v>
      </c>
      <c r="C338" s="1"/>
      <c r="D338" s="2"/>
      <c r="E338" s="2"/>
      <c r="F338" s="2"/>
      <c r="G338" s="93"/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225"/>
      <c r="P338" s="225"/>
    </row>
    <row r="339" spans="1:16" x14ac:dyDescent="0.2">
      <c r="A339" s="230"/>
      <c r="B339" s="174" t="s">
        <v>535</v>
      </c>
      <c r="C339" s="1"/>
      <c r="D339" s="2"/>
      <c r="E339" s="2"/>
      <c r="F339" s="2"/>
      <c r="G339" s="93"/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217"/>
      <c r="P339" s="217"/>
    </row>
    <row r="340" spans="1:16" ht="13.35" customHeight="1" x14ac:dyDescent="0.2">
      <c r="A340" s="228" t="s">
        <v>284</v>
      </c>
      <c r="B340" s="166" t="str">
        <f>B317</f>
        <v xml:space="preserve">количество мест (ед.) </v>
      </c>
      <c r="C340" s="1"/>
      <c r="D340" s="2"/>
      <c r="E340" s="2"/>
      <c r="F340" s="2"/>
      <c r="G340" s="93"/>
      <c r="H340" s="89">
        <v>3570</v>
      </c>
      <c r="I340" s="89">
        <v>0</v>
      </c>
      <c r="J340" s="89">
        <v>0</v>
      </c>
      <c r="K340" s="89">
        <v>0</v>
      </c>
      <c r="L340" s="89">
        <v>3570</v>
      </c>
      <c r="M340" s="89">
        <v>1330</v>
      </c>
      <c r="N340" s="89">
        <v>0</v>
      </c>
      <c r="O340" s="221" t="s">
        <v>287</v>
      </c>
      <c r="P340" s="221" t="s">
        <v>342</v>
      </c>
    </row>
    <row r="341" spans="1:16" ht="13.35" customHeight="1" x14ac:dyDescent="0.2">
      <c r="A341" s="229"/>
      <c r="B341" s="166" t="str">
        <f>B318</f>
        <v>Стоимость единицы (тыс. руб.)</v>
      </c>
      <c r="C341" s="1"/>
      <c r="D341" s="2"/>
      <c r="E341" s="2"/>
      <c r="F341" s="2"/>
      <c r="G341" s="93"/>
      <c r="H341" s="5">
        <f>H342/H340</f>
        <v>883.06719887955182</v>
      </c>
      <c r="I341" s="5" t="s">
        <v>206</v>
      </c>
      <c r="J341" s="5" t="s">
        <v>206</v>
      </c>
      <c r="K341" s="5" t="s">
        <v>206</v>
      </c>
      <c r="L341" s="5" t="s">
        <v>206</v>
      </c>
      <c r="M341" s="5">
        <f t="shared" ref="M341:N341" si="174">M342/M340</f>
        <v>840.20330827067664</v>
      </c>
      <c r="N341" s="5" t="e">
        <f t="shared" si="174"/>
        <v>#DIV/0!</v>
      </c>
      <c r="O341" s="225"/>
      <c r="P341" s="225"/>
    </row>
    <row r="342" spans="1:16" x14ac:dyDescent="0.2">
      <c r="A342" s="229"/>
      <c r="B342" s="166" t="str">
        <f>B319</f>
        <v xml:space="preserve">Сумма затрат,  в том числе: </v>
      </c>
      <c r="C342" s="1"/>
      <c r="D342" s="2"/>
      <c r="E342" s="2"/>
      <c r="F342" s="2"/>
      <c r="G342" s="93"/>
      <c r="H342" s="5">
        <f>SUM(H343:H352)</f>
        <v>3152549.9</v>
      </c>
      <c r="I342" s="5">
        <f>SUM(I343:I352)</f>
        <v>399338.51506999996</v>
      </c>
      <c r="J342" s="5">
        <v>0</v>
      </c>
      <c r="K342" s="5">
        <v>0</v>
      </c>
      <c r="L342" s="5">
        <f>SUM(L343:L352)</f>
        <v>1597042.942</v>
      </c>
      <c r="M342" s="5">
        <f>SUM(M343:M352)</f>
        <v>1117470.3999999999</v>
      </c>
      <c r="N342" s="5">
        <f>SUM(N343:N352)</f>
        <v>0</v>
      </c>
      <c r="O342" s="225"/>
      <c r="P342" s="225"/>
    </row>
    <row r="343" spans="1:16" x14ac:dyDescent="0.2">
      <c r="A343" s="229"/>
      <c r="B343" s="228" t="s">
        <v>7</v>
      </c>
      <c r="C343" s="1">
        <v>124</v>
      </c>
      <c r="D343" s="1" t="s">
        <v>210</v>
      </c>
      <c r="E343" s="1" t="s">
        <v>209</v>
      </c>
      <c r="F343" s="1" t="s">
        <v>264</v>
      </c>
      <c r="G343" s="93" t="s">
        <v>50</v>
      </c>
      <c r="H343" s="5">
        <f t="shared" ref="H343:H347" si="175">I343+J343+K343+L343</f>
        <v>973010.7</v>
      </c>
      <c r="I343" s="5">
        <v>160233.83507</v>
      </c>
      <c r="J343" s="5">
        <v>296967.78236999997</v>
      </c>
      <c r="K343" s="5">
        <v>141270.64056</v>
      </c>
      <c r="L343" s="5">
        <v>374538.44199999998</v>
      </c>
      <c r="M343" s="5">
        <v>211008.8</v>
      </c>
      <c r="N343" s="5">
        <v>0</v>
      </c>
      <c r="O343" s="225"/>
      <c r="P343" s="225"/>
    </row>
    <row r="344" spans="1:16" ht="12.75" customHeight="1" x14ac:dyDescent="0.2">
      <c r="A344" s="229"/>
      <c r="B344" s="229"/>
      <c r="C344" s="1">
        <v>124</v>
      </c>
      <c r="D344" s="1" t="s">
        <v>210</v>
      </c>
      <c r="E344" s="1" t="s">
        <v>209</v>
      </c>
      <c r="F344" s="1" t="s">
        <v>265</v>
      </c>
      <c r="G344" s="93" t="s">
        <v>50</v>
      </c>
      <c r="H344" s="5">
        <f t="shared" si="175"/>
        <v>18533.7</v>
      </c>
      <c r="I344" s="5">
        <v>0</v>
      </c>
      <c r="J344" s="5">
        <v>0</v>
      </c>
      <c r="K344" s="5">
        <v>0</v>
      </c>
      <c r="L344" s="5">
        <v>18533.7</v>
      </c>
      <c r="M344" s="5">
        <v>18786.8</v>
      </c>
      <c r="N344" s="5">
        <v>0</v>
      </c>
      <c r="O344" s="225"/>
      <c r="P344" s="225"/>
    </row>
    <row r="345" spans="1:16" x14ac:dyDescent="0.2">
      <c r="A345" s="229"/>
      <c r="B345" s="229"/>
      <c r="C345" s="1">
        <v>124</v>
      </c>
      <c r="D345" s="1" t="s">
        <v>210</v>
      </c>
      <c r="E345" s="1" t="s">
        <v>209</v>
      </c>
      <c r="F345" s="1" t="s">
        <v>263</v>
      </c>
      <c r="G345" s="93" t="s">
        <v>49</v>
      </c>
      <c r="H345" s="5">
        <f t="shared" si="175"/>
        <v>26140.9</v>
      </c>
      <c r="I345" s="5">
        <v>0</v>
      </c>
      <c r="J345" s="5">
        <v>0</v>
      </c>
      <c r="K345" s="5">
        <v>0</v>
      </c>
      <c r="L345" s="5">
        <v>26140.9</v>
      </c>
      <c r="M345" s="5">
        <v>8877.4</v>
      </c>
      <c r="N345" s="5">
        <v>0</v>
      </c>
      <c r="O345" s="225"/>
      <c r="P345" s="225"/>
    </row>
    <row r="346" spans="1:16" x14ac:dyDescent="0.2">
      <c r="A346" s="229"/>
      <c r="B346" s="229"/>
      <c r="C346" s="1">
        <v>124</v>
      </c>
      <c r="D346" s="1" t="s">
        <v>210</v>
      </c>
      <c r="E346" s="1" t="s">
        <v>209</v>
      </c>
      <c r="F346" s="1" t="s">
        <v>471</v>
      </c>
      <c r="G346" s="93" t="s">
        <v>49</v>
      </c>
      <c r="H346" s="5">
        <f t="shared" si="175"/>
        <v>1029349.6</v>
      </c>
      <c r="I346" s="5">
        <v>239104.68</v>
      </c>
      <c r="J346" s="5">
        <v>407013.52</v>
      </c>
      <c r="K346" s="5">
        <v>310916.5</v>
      </c>
      <c r="L346" s="5">
        <v>72314.899999999994</v>
      </c>
      <c r="M346" s="5">
        <v>210487.8</v>
      </c>
      <c r="N346" s="5">
        <v>0</v>
      </c>
      <c r="O346" s="225"/>
      <c r="P346" s="225"/>
    </row>
    <row r="347" spans="1:16" x14ac:dyDescent="0.2">
      <c r="A347" s="229"/>
      <c r="B347" s="164"/>
      <c r="C347" s="1">
        <v>136</v>
      </c>
      <c r="D347" s="1" t="s">
        <v>210</v>
      </c>
      <c r="E347" s="1" t="s">
        <v>209</v>
      </c>
      <c r="F347" s="1" t="s">
        <v>516</v>
      </c>
      <c r="G347" s="93">
        <v>813</v>
      </c>
      <c r="H347" s="5">
        <f t="shared" si="175"/>
        <v>246.8</v>
      </c>
      <c r="I347" s="5"/>
      <c r="J347" s="5"/>
      <c r="K347" s="5"/>
      <c r="L347" s="5">
        <v>246.8</v>
      </c>
      <c r="M347" s="5">
        <v>0</v>
      </c>
      <c r="N347" s="5">
        <v>0</v>
      </c>
      <c r="O347" s="225"/>
      <c r="P347" s="225"/>
    </row>
    <row r="348" spans="1:16" ht="12.75" customHeight="1" x14ac:dyDescent="0.2">
      <c r="A348" s="229"/>
      <c r="B348" s="228" t="str">
        <f>B322</f>
        <v xml:space="preserve">федеральный бюджет </v>
      </c>
      <c r="C348" s="1">
        <v>124</v>
      </c>
      <c r="D348" s="1" t="s">
        <v>210</v>
      </c>
      <c r="E348" s="1" t="s">
        <v>209</v>
      </c>
      <c r="F348" s="1" t="s">
        <v>265</v>
      </c>
      <c r="G348" s="93" t="s">
        <v>50</v>
      </c>
      <c r="H348" s="5">
        <f t="shared" ref="H348:H351" si="176">I348+J348+K348+L348</f>
        <v>444809.1</v>
      </c>
      <c r="I348" s="5">
        <v>0</v>
      </c>
      <c r="J348" s="5">
        <v>0</v>
      </c>
      <c r="K348" s="5">
        <v>0</v>
      </c>
      <c r="L348" s="5">
        <v>444809.1</v>
      </c>
      <c r="M348" s="5">
        <v>450883.7</v>
      </c>
      <c r="N348" s="5">
        <v>0</v>
      </c>
      <c r="O348" s="225"/>
      <c r="P348" s="225"/>
    </row>
    <row r="349" spans="1:16" ht="12.75" customHeight="1" x14ac:dyDescent="0.2">
      <c r="A349" s="229"/>
      <c r="B349" s="229"/>
      <c r="C349" s="1">
        <v>124</v>
      </c>
      <c r="D349" s="1" t="s">
        <v>210</v>
      </c>
      <c r="E349" s="1" t="s">
        <v>209</v>
      </c>
      <c r="F349" s="1" t="s">
        <v>263</v>
      </c>
      <c r="G349" s="93" t="s">
        <v>49</v>
      </c>
      <c r="H349" s="5">
        <f t="shared" si="176"/>
        <v>627382.30000000005</v>
      </c>
      <c r="I349" s="5">
        <v>0</v>
      </c>
      <c r="J349" s="5">
        <v>0</v>
      </c>
      <c r="K349" s="5">
        <v>0</v>
      </c>
      <c r="L349" s="5">
        <v>627382.30000000005</v>
      </c>
      <c r="M349" s="5">
        <v>213058</v>
      </c>
      <c r="N349" s="5">
        <v>0</v>
      </c>
      <c r="O349" s="225"/>
      <c r="P349" s="225"/>
    </row>
    <row r="350" spans="1:16" ht="12.75" customHeight="1" x14ac:dyDescent="0.2">
      <c r="A350" s="229"/>
      <c r="B350" s="164"/>
      <c r="C350" s="1">
        <f>C347</f>
        <v>136</v>
      </c>
      <c r="D350" s="1" t="str">
        <f t="shared" ref="D350:F350" si="177">D347</f>
        <v>07</v>
      </c>
      <c r="E350" s="1" t="str">
        <f t="shared" si="177"/>
        <v>01</v>
      </c>
      <c r="F350" s="1" t="str">
        <f t="shared" si="177"/>
        <v>071P252530</v>
      </c>
      <c r="G350" s="93">
        <v>813</v>
      </c>
      <c r="H350" s="5">
        <f t="shared" si="176"/>
        <v>5922.2</v>
      </c>
      <c r="I350" s="5"/>
      <c r="J350" s="5"/>
      <c r="K350" s="5"/>
      <c r="L350" s="5">
        <v>5922.2</v>
      </c>
      <c r="M350" s="5">
        <v>0</v>
      </c>
      <c r="N350" s="5">
        <v>0</v>
      </c>
      <c r="O350" s="225"/>
      <c r="P350" s="225"/>
    </row>
    <row r="351" spans="1:16" x14ac:dyDescent="0.2">
      <c r="A351" s="229"/>
      <c r="B351" s="165" t="s">
        <v>9</v>
      </c>
      <c r="C351" s="1">
        <v>124</v>
      </c>
      <c r="D351" s="2" t="s">
        <v>210</v>
      </c>
      <c r="E351" s="2" t="s">
        <v>209</v>
      </c>
      <c r="F351" s="3"/>
      <c r="G351" s="93"/>
      <c r="H351" s="5">
        <f t="shared" si="176"/>
        <v>27154.6</v>
      </c>
      <c r="I351" s="5">
        <v>0</v>
      </c>
      <c r="J351" s="5">
        <v>0</v>
      </c>
      <c r="K351" s="5">
        <v>0</v>
      </c>
      <c r="L351" s="5">
        <v>27154.6</v>
      </c>
      <c r="M351" s="5">
        <v>4367.8999999999996</v>
      </c>
      <c r="N351" s="5">
        <f t="shared" ref="N351" si="178">ROUND((N345+N346+N349)*0.05,1)</f>
        <v>0</v>
      </c>
      <c r="O351" s="225"/>
      <c r="P351" s="225"/>
    </row>
    <row r="352" spans="1:16" x14ac:dyDescent="0.2">
      <c r="A352" s="229"/>
      <c r="B352" s="166" t="str">
        <f>B324</f>
        <v xml:space="preserve">внебюджетные источники </v>
      </c>
      <c r="C352" s="1"/>
      <c r="D352" s="2"/>
      <c r="E352" s="2"/>
      <c r="F352" s="2"/>
      <c r="G352" s="93"/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225"/>
      <c r="P352" s="225"/>
    </row>
    <row r="353" spans="1:16" x14ac:dyDescent="0.2">
      <c r="A353" s="230"/>
      <c r="B353" s="174" t="s">
        <v>535</v>
      </c>
      <c r="C353" s="1"/>
      <c r="D353" s="2"/>
      <c r="E353" s="2"/>
      <c r="F353" s="2"/>
      <c r="G353" s="93"/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217"/>
      <c r="P353" s="217"/>
    </row>
    <row r="354" spans="1:16" x14ac:dyDescent="0.2">
      <c r="A354" s="255" t="s">
        <v>11</v>
      </c>
      <c r="B354" s="101" t="s">
        <v>219</v>
      </c>
      <c r="C354" s="102"/>
      <c r="D354" s="103"/>
      <c r="E354" s="103"/>
      <c r="F354" s="103"/>
      <c r="G354" s="104"/>
      <c r="H354" s="105">
        <f>H355+H356+H357+H358</f>
        <v>3305314.399999999</v>
      </c>
      <c r="I354" s="105">
        <f>I355+I356+I357+I358</f>
        <v>429338.51506999996</v>
      </c>
      <c r="J354" s="105">
        <f t="shared" ref="J354:N354" si="179">J355+J356+J357+J358</f>
        <v>779507.60236999998</v>
      </c>
      <c r="K354" s="105">
        <f t="shared" si="179"/>
        <v>473697.04055999999</v>
      </c>
      <c r="L354" s="105">
        <f t="shared" si="179"/>
        <v>1622771.2419999999</v>
      </c>
      <c r="M354" s="105">
        <f t="shared" si="179"/>
        <v>1167470.3999999999</v>
      </c>
      <c r="N354" s="105">
        <f t="shared" si="179"/>
        <v>50000</v>
      </c>
      <c r="O354" s="281"/>
      <c r="P354" s="284"/>
    </row>
    <row r="355" spans="1:16" x14ac:dyDescent="0.2">
      <c r="A355" s="255"/>
      <c r="B355" s="101" t="s">
        <v>16</v>
      </c>
      <c r="C355" s="102"/>
      <c r="D355" s="103"/>
      <c r="E355" s="103"/>
      <c r="F355" s="103"/>
      <c r="G355" s="104"/>
      <c r="H355" s="105">
        <f t="shared" ref="H355:N355" si="180">H302+H303+H304+H329+H330+H331+H332+H333</f>
        <v>2196269.8999999994</v>
      </c>
      <c r="I355" s="105">
        <f t="shared" si="180"/>
        <v>429338.51506999996</v>
      </c>
      <c r="J355" s="105">
        <f t="shared" si="180"/>
        <v>775731.30236999993</v>
      </c>
      <c r="K355" s="105">
        <f t="shared" si="180"/>
        <v>473697.04055999999</v>
      </c>
      <c r="L355" s="105">
        <f t="shared" si="180"/>
        <v>517503.04199999996</v>
      </c>
      <c r="M355" s="105">
        <f t="shared" si="180"/>
        <v>499160.8</v>
      </c>
      <c r="N355" s="105">
        <f t="shared" si="180"/>
        <v>50000</v>
      </c>
      <c r="O355" s="282"/>
      <c r="P355" s="285"/>
    </row>
    <row r="356" spans="1:16" x14ac:dyDescent="0.2">
      <c r="A356" s="255"/>
      <c r="B356" s="101" t="s">
        <v>8</v>
      </c>
      <c r="C356" s="102"/>
      <c r="D356" s="103"/>
      <c r="E356" s="103"/>
      <c r="F356" s="103"/>
      <c r="G356" s="104"/>
      <c r="H356" s="105">
        <f t="shared" ref="H356:N356" si="181">H305+H334+H335+H336</f>
        <v>1078113.5999999999</v>
      </c>
      <c r="I356" s="105">
        <f t="shared" si="181"/>
        <v>0</v>
      </c>
      <c r="J356" s="105">
        <f t="shared" si="181"/>
        <v>0</v>
      </c>
      <c r="K356" s="105">
        <f t="shared" si="181"/>
        <v>0</v>
      </c>
      <c r="L356" s="105">
        <f t="shared" si="181"/>
        <v>1078113.5999999999</v>
      </c>
      <c r="M356" s="105">
        <f t="shared" si="181"/>
        <v>663941.69999999995</v>
      </c>
      <c r="N356" s="105">
        <f t="shared" si="181"/>
        <v>0</v>
      </c>
      <c r="O356" s="282"/>
      <c r="P356" s="285"/>
    </row>
    <row r="357" spans="1:16" x14ac:dyDescent="0.2">
      <c r="A357" s="255"/>
      <c r="B357" s="195" t="s">
        <v>9</v>
      </c>
      <c r="C357" s="102"/>
      <c r="D357" s="103"/>
      <c r="E357" s="103"/>
      <c r="F357" s="103"/>
      <c r="G357" s="104"/>
      <c r="H357" s="105">
        <f t="shared" ref="H357:N357" si="182">H306+H337</f>
        <v>30930.899999999998</v>
      </c>
      <c r="I357" s="105">
        <f t="shared" si="182"/>
        <v>0</v>
      </c>
      <c r="J357" s="105">
        <f t="shared" si="182"/>
        <v>3776.3</v>
      </c>
      <c r="K357" s="105">
        <f t="shared" si="182"/>
        <v>0</v>
      </c>
      <c r="L357" s="105">
        <f t="shared" si="182"/>
        <v>27154.6</v>
      </c>
      <c r="M357" s="105">
        <f t="shared" si="182"/>
        <v>4367.8999999999996</v>
      </c>
      <c r="N357" s="105">
        <f t="shared" si="182"/>
        <v>0</v>
      </c>
      <c r="O357" s="282"/>
      <c r="P357" s="285"/>
    </row>
    <row r="358" spans="1:16" x14ac:dyDescent="0.2">
      <c r="A358" s="255"/>
      <c r="B358" s="101" t="s">
        <v>12</v>
      </c>
      <c r="C358" s="102"/>
      <c r="D358" s="103"/>
      <c r="E358" s="103"/>
      <c r="F358" s="103"/>
      <c r="G358" s="104"/>
      <c r="H358" s="105">
        <f>H307+H338</f>
        <v>0</v>
      </c>
      <c r="I358" s="105">
        <f t="shared" ref="I358:N359" si="183">I307+I338</f>
        <v>0</v>
      </c>
      <c r="J358" s="105">
        <f t="shared" si="183"/>
        <v>0</v>
      </c>
      <c r="K358" s="105">
        <f t="shared" si="183"/>
        <v>0</v>
      </c>
      <c r="L358" s="105">
        <f t="shared" si="183"/>
        <v>0</v>
      </c>
      <c r="M358" s="105">
        <f t="shared" si="183"/>
        <v>0</v>
      </c>
      <c r="N358" s="105">
        <f t="shared" si="183"/>
        <v>0</v>
      </c>
      <c r="O358" s="282"/>
      <c r="P358" s="285"/>
    </row>
    <row r="359" spans="1:16" x14ac:dyDescent="0.2">
      <c r="A359" s="256"/>
      <c r="B359" s="101" t="s">
        <v>535</v>
      </c>
      <c r="C359" s="102"/>
      <c r="D359" s="103"/>
      <c r="E359" s="103"/>
      <c r="F359" s="103"/>
      <c r="G359" s="104"/>
      <c r="H359" s="105">
        <f>H308+H339</f>
        <v>0</v>
      </c>
      <c r="I359" s="105">
        <f t="shared" si="183"/>
        <v>0</v>
      </c>
      <c r="J359" s="105">
        <f t="shared" si="183"/>
        <v>0</v>
      </c>
      <c r="K359" s="105">
        <f t="shared" si="183"/>
        <v>0</v>
      </c>
      <c r="L359" s="105">
        <f t="shared" si="183"/>
        <v>0</v>
      </c>
      <c r="M359" s="105">
        <f t="shared" si="183"/>
        <v>0</v>
      </c>
      <c r="N359" s="105">
        <f t="shared" si="183"/>
        <v>0</v>
      </c>
      <c r="O359" s="283"/>
      <c r="P359" s="286"/>
    </row>
    <row r="360" spans="1:16" x14ac:dyDescent="0.2">
      <c r="A360" s="263" t="s">
        <v>120</v>
      </c>
      <c r="B360" s="264"/>
      <c r="C360" s="265"/>
      <c r="D360" s="265"/>
      <c r="E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6"/>
    </row>
    <row r="361" spans="1:16" ht="25.5" x14ac:dyDescent="0.2">
      <c r="A361" s="228" t="s">
        <v>575</v>
      </c>
      <c r="B361" s="138" t="s">
        <v>390</v>
      </c>
      <c r="C361" s="127"/>
      <c r="D361" s="2"/>
      <c r="E361" s="2"/>
      <c r="F361" s="2"/>
      <c r="G361" s="93"/>
      <c r="H361" s="89" t="s">
        <v>51</v>
      </c>
      <c r="I361" s="89" t="s">
        <v>51</v>
      </c>
      <c r="J361" s="89" t="s">
        <v>51</v>
      </c>
      <c r="K361" s="89" t="s">
        <v>51</v>
      </c>
      <c r="L361" s="89" t="s">
        <v>51</v>
      </c>
      <c r="M361" s="89" t="s">
        <v>51</v>
      </c>
      <c r="N361" s="89" t="s">
        <v>51</v>
      </c>
      <c r="O361" s="221" t="s">
        <v>287</v>
      </c>
      <c r="P361" s="221" t="s">
        <v>175</v>
      </c>
    </row>
    <row r="362" spans="1:16" ht="25.5" x14ac:dyDescent="0.2">
      <c r="A362" s="229"/>
      <c r="B362" s="124" t="s">
        <v>91</v>
      </c>
      <c r="C362" s="1"/>
      <c r="D362" s="2"/>
      <c r="E362" s="2"/>
      <c r="F362" s="2"/>
      <c r="G362" s="93"/>
      <c r="H362" s="89" t="s">
        <v>51</v>
      </c>
      <c r="I362" s="5" t="s">
        <v>206</v>
      </c>
      <c r="J362" s="5" t="s">
        <v>206</v>
      </c>
      <c r="K362" s="5" t="s">
        <v>206</v>
      </c>
      <c r="L362" s="5" t="s">
        <v>206</v>
      </c>
      <c r="M362" s="89" t="s">
        <v>51</v>
      </c>
      <c r="N362" s="89" t="s">
        <v>51</v>
      </c>
      <c r="O362" s="225"/>
      <c r="P362" s="225"/>
    </row>
    <row r="363" spans="1:16" x14ac:dyDescent="0.2">
      <c r="A363" s="229"/>
      <c r="B363" s="124" t="s">
        <v>74</v>
      </c>
      <c r="C363" s="1"/>
      <c r="D363" s="2"/>
      <c r="E363" s="2"/>
      <c r="F363" s="2"/>
      <c r="G363" s="93"/>
      <c r="H363" s="5">
        <f t="shared" ref="H363:N363" si="184">SUM(H364:H374)</f>
        <v>2356340</v>
      </c>
      <c r="I363" s="5">
        <f t="shared" si="184"/>
        <v>282797.81400000001</v>
      </c>
      <c r="J363" s="5">
        <f t="shared" si="184"/>
        <v>792145.20599999989</v>
      </c>
      <c r="K363" s="5">
        <f t="shared" si="184"/>
        <v>508987.18000000005</v>
      </c>
      <c r="L363" s="5">
        <f t="shared" si="184"/>
        <v>772409.80000000016</v>
      </c>
      <c r="M363" s="5">
        <f t="shared" si="184"/>
        <v>1900916.7999999998</v>
      </c>
      <c r="N363" s="5">
        <f t="shared" si="184"/>
        <v>1544219.5000000002</v>
      </c>
      <c r="O363" s="225"/>
      <c r="P363" s="225"/>
    </row>
    <row r="364" spans="1:16" x14ac:dyDescent="0.2">
      <c r="A364" s="229"/>
      <c r="B364" s="228" t="s">
        <v>7</v>
      </c>
      <c r="C364" s="1">
        <v>124</v>
      </c>
      <c r="D364" s="2" t="s">
        <v>210</v>
      </c>
      <c r="E364" s="2" t="s">
        <v>211</v>
      </c>
      <c r="F364" s="3" t="s">
        <v>474</v>
      </c>
      <c r="G364" s="92" t="s">
        <v>50</v>
      </c>
      <c r="H364" s="5">
        <f>H379</f>
        <v>1404952</v>
      </c>
      <c r="I364" s="5">
        <f t="shared" ref="I364:N364" si="185">I379</f>
        <v>260876.4</v>
      </c>
      <c r="J364" s="5">
        <f t="shared" si="185"/>
        <v>234022.2</v>
      </c>
      <c r="K364" s="5">
        <f t="shared" si="185"/>
        <v>370241.9</v>
      </c>
      <c r="L364" s="5">
        <f t="shared" si="185"/>
        <v>539811.5</v>
      </c>
      <c r="M364" s="5">
        <f t="shared" si="185"/>
        <v>1360414.4</v>
      </c>
      <c r="N364" s="5">
        <f t="shared" si="185"/>
        <v>1099797.1000000001</v>
      </c>
      <c r="O364" s="225"/>
      <c r="P364" s="225"/>
    </row>
    <row r="365" spans="1:16" ht="17.25" customHeight="1" x14ac:dyDescent="0.2">
      <c r="A365" s="229"/>
      <c r="B365" s="229"/>
      <c r="C365" s="1">
        <v>124</v>
      </c>
      <c r="D365" s="2" t="s">
        <v>210</v>
      </c>
      <c r="E365" s="2" t="s">
        <v>211</v>
      </c>
      <c r="F365" s="3" t="s">
        <v>475</v>
      </c>
      <c r="G365" s="92" t="s">
        <v>49</v>
      </c>
      <c r="H365" s="5">
        <f>H380</f>
        <v>200679.4</v>
      </c>
      <c r="I365" s="5">
        <f t="shared" ref="I365:N365" si="186">I380</f>
        <v>0</v>
      </c>
      <c r="J365" s="5">
        <f t="shared" si="186"/>
        <v>75000</v>
      </c>
      <c r="K365" s="5">
        <f t="shared" si="186"/>
        <v>125679.4</v>
      </c>
      <c r="L365" s="5">
        <f t="shared" si="186"/>
        <v>0</v>
      </c>
      <c r="M365" s="5">
        <f t="shared" si="186"/>
        <v>167780.3</v>
      </c>
      <c r="N365" s="5">
        <f t="shared" si="186"/>
        <v>188492.1</v>
      </c>
      <c r="O365" s="225"/>
      <c r="P365" s="225"/>
    </row>
    <row r="366" spans="1:16" ht="13.35" customHeight="1" x14ac:dyDescent="0.2">
      <c r="A366" s="229"/>
      <c r="B366" s="229"/>
      <c r="C366" s="3" t="s">
        <v>41</v>
      </c>
      <c r="D366" s="2" t="s">
        <v>210</v>
      </c>
      <c r="E366" s="2" t="s">
        <v>212</v>
      </c>
      <c r="F366" s="3" t="s">
        <v>246</v>
      </c>
      <c r="G366" s="92" t="s">
        <v>42</v>
      </c>
      <c r="H366" s="5">
        <f>H388</f>
        <v>42874.8</v>
      </c>
      <c r="I366" s="5">
        <f t="shared" ref="I366:N366" si="187">I388</f>
        <v>1457.12</v>
      </c>
      <c r="J366" s="5">
        <f t="shared" si="187"/>
        <v>5000</v>
      </c>
      <c r="K366" s="5">
        <f t="shared" si="187"/>
        <v>13065.88</v>
      </c>
      <c r="L366" s="5">
        <f t="shared" si="187"/>
        <v>23351.8</v>
      </c>
      <c r="M366" s="5">
        <f t="shared" si="187"/>
        <v>43500</v>
      </c>
      <c r="N366" s="5">
        <f t="shared" si="187"/>
        <v>43500</v>
      </c>
      <c r="O366" s="225"/>
      <c r="P366" s="225"/>
    </row>
    <row r="367" spans="1:16" ht="13.35" customHeight="1" x14ac:dyDescent="0.2">
      <c r="A367" s="229"/>
      <c r="B367" s="229"/>
      <c r="C367" s="2">
        <v>136</v>
      </c>
      <c r="D367" s="2" t="s">
        <v>210</v>
      </c>
      <c r="E367" s="2" t="s">
        <v>211</v>
      </c>
      <c r="F367" s="3" t="s">
        <v>247</v>
      </c>
      <c r="G367" s="92" t="s">
        <v>48</v>
      </c>
      <c r="H367" s="5">
        <f>H389</f>
        <v>372000</v>
      </c>
      <c r="I367" s="5">
        <f t="shared" ref="I367:N367" si="188">I389</f>
        <v>0</v>
      </c>
      <c r="J367" s="5">
        <f t="shared" si="188"/>
        <v>372000</v>
      </c>
      <c r="K367" s="5">
        <f t="shared" si="188"/>
        <v>0</v>
      </c>
      <c r="L367" s="5">
        <f t="shared" si="188"/>
        <v>0</v>
      </c>
      <c r="M367" s="5">
        <f t="shared" si="188"/>
        <v>0</v>
      </c>
      <c r="N367" s="5">
        <f t="shared" si="188"/>
        <v>0</v>
      </c>
      <c r="O367" s="225"/>
      <c r="P367" s="225"/>
    </row>
    <row r="368" spans="1:16" x14ac:dyDescent="0.2">
      <c r="A368" s="229"/>
      <c r="B368" s="229"/>
      <c r="C368" s="3" t="s">
        <v>41</v>
      </c>
      <c r="D368" s="2" t="s">
        <v>210</v>
      </c>
      <c r="E368" s="2" t="s">
        <v>212</v>
      </c>
      <c r="F368" s="3" t="s">
        <v>245</v>
      </c>
      <c r="G368" s="92" t="s">
        <v>48</v>
      </c>
      <c r="H368" s="5">
        <f>H398</f>
        <v>235000</v>
      </c>
      <c r="I368" s="5">
        <f t="shared" ref="I368:N368" si="189">I398</f>
        <v>20464.294000000002</v>
      </c>
      <c r="J368" s="5">
        <f t="shared" si="189"/>
        <v>86542.805999999997</v>
      </c>
      <c r="K368" s="5">
        <f t="shared" si="189"/>
        <v>0</v>
      </c>
      <c r="L368" s="5">
        <f t="shared" si="189"/>
        <v>127992.9</v>
      </c>
      <c r="M368" s="5">
        <f t="shared" si="189"/>
        <v>200000</v>
      </c>
      <c r="N368" s="5">
        <f t="shared" si="189"/>
        <v>200000</v>
      </c>
      <c r="O368" s="225"/>
      <c r="P368" s="225"/>
    </row>
    <row r="369" spans="1:16" x14ac:dyDescent="0.2">
      <c r="A369" s="229"/>
      <c r="B369" s="251"/>
      <c r="C369" s="2">
        <f>C390</f>
        <v>136</v>
      </c>
      <c r="D369" s="2" t="str">
        <f t="shared" ref="D369:N369" si="190">D390</f>
        <v>07</v>
      </c>
      <c r="E369" s="2" t="str">
        <f t="shared" si="190"/>
        <v>02</v>
      </c>
      <c r="F369" s="2" t="str">
        <f t="shared" si="190"/>
        <v>07101R2550</v>
      </c>
      <c r="G369" s="2" t="str">
        <f t="shared" si="190"/>
        <v>521</v>
      </c>
      <c r="H369" s="5">
        <f t="shared" si="190"/>
        <v>14708.8</v>
      </c>
      <c r="I369" s="5">
        <f t="shared" si="190"/>
        <v>0</v>
      </c>
      <c r="J369" s="5">
        <f t="shared" si="190"/>
        <v>0</v>
      </c>
      <c r="K369" s="5">
        <f t="shared" si="190"/>
        <v>0</v>
      </c>
      <c r="L369" s="5">
        <f t="shared" si="190"/>
        <v>14708.8</v>
      </c>
      <c r="M369" s="5">
        <f t="shared" si="190"/>
        <v>25553.200000000001</v>
      </c>
      <c r="N369" s="5">
        <f t="shared" si="190"/>
        <v>0</v>
      </c>
      <c r="O369" s="225"/>
      <c r="P369" s="225"/>
    </row>
    <row r="370" spans="1:16" ht="13.35" customHeight="1" x14ac:dyDescent="0.2">
      <c r="A370" s="229"/>
      <c r="B370" s="123" t="s">
        <v>14</v>
      </c>
      <c r="C370" s="2">
        <f>C391</f>
        <v>136</v>
      </c>
      <c r="D370" s="2" t="str">
        <f t="shared" ref="D370:G370" si="191">D391</f>
        <v>07</v>
      </c>
      <c r="E370" s="2" t="str">
        <f t="shared" si="191"/>
        <v>02</v>
      </c>
      <c r="F370" s="2" t="str">
        <f t="shared" si="191"/>
        <v>07101R2550</v>
      </c>
      <c r="G370" s="2" t="str">
        <f t="shared" si="191"/>
        <v>521</v>
      </c>
      <c r="H370" s="5">
        <f t="shared" ref="H370:N370" si="192">H381+H391+H399</f>
        <v>52149.3</v>
      </c>
      <c r="I370" s="5">
        <f t="shared" si="192"/>
        <v>0</v>
      </c>
      <c r="J370" s="5">
        <f t="shared" si="192"/>
        <v>0</v>
      </c>
      <c r="K370" s="5">
        <f t="shared" si="192"/>
        <v>0</v>
      </c>
      <c r="L370" s="5">
        <f t="shared" si="192"/>
        <v>52149.3</v>
      </c>
      <c r="M370" s="5">
        <f t="shared" si="192"/>
        <v>90597.2</v>
      </c>
      <c r="N370" s="5">
        <f t="shared" si="192"/>
        <v>0</v>
      </c>
      <c r="O370" s="225"/>
      <c r="P370" s="225"/>
    </row>
    <row r="371" spans="1:16" ht="13.35" customHeight="1" x14ac:dyDescent="0.2">
      <c r="A371" s="229"/>
      <c r="B371" s="228" t="s">
        <v>9</v>
      </c>
      <c r="C371" s="1">
        <f>C382</f>
        <v>124</v>
      </c>
      <c r="D371" s="2" t="s">
        <v>210</v>
      </c>
      <c r="E371" s="2" t="s">
        <v>211</v>
      </c>
      <c r="F371" s="1"/>
      <c r="G371" s="92"/>
      <c r="H371" s="5">
        <f>H382</f>
        <v>2027.1</v>
      </c>
      <c r="I371" s="5">
        <f t="shared" ref="I371:N371" si="193">I382</f>
        <v>0</v>
      </c>
      <c r="J371" s="5">
        <f t="shared" si="193"/>
        <v>0</v>
      </c>
      <c r="K371" s="5">
        <f t="shared" si="193"/>
        <v>0</v>
      </c>
      <c r="L371" s="5">
        <f t="shared" si="193"/>
        <v>2027.1</v>
      </c>
      <c r="M371" s="5">
        <f t="shared" si="193"/>
        <v>2545.4</v>
      </c>
      <c r="N371" s="5">
        <f t="shared" si="193"/>
        <v>1904</v>
      </c>
      <c r="O371" s="225"/>
      <c r="P371" s="225"/>
    </row>
    <row r="372" spans="1:16" ht="13.35" customHeight="1" x14ac:dyDescent="0.2">
      <c r="A372" s="229"/>
      <c r="B372" s="229"/>
      <c r="C372" s="2">
        <v>136</v>
      </c>
      <c r="D372" s="2" t="s">
        <v>210</v>
      </c>
      <c r="E372" s="2" t="s">
        <v>211</v>
      </c>
      <c r="F372" s="3"/>
      <c r="G372" s="92"/>
      <c r="H372" s="5">
        <f t="shared" ref="H372:N372" si="194">H392</f>
        <v>19580.2</v>
      </c>
      <c r="I372" s="5">
        <f t="shared" si="194"/>
        <v>0</v>
      </c>
      <c r="J372" s="5">
        <f t="shared" si="194"/>
        <v>19580.2</v>
      </c>
      <c r="K372" s="5">
        <f t="shared" si="194"/>
        <v>0</v>
      </c>
      <c r="L372" s="5">
        <f t="shared" si="194"/>
        <v>0</v>
      </c>
      <c r="M372" s="125">
        <f t="shared" si="194"/>
        <v>0</v>
      </c>
      <c r="N372" s="125">
        <f t="shared" si="194"/>
        <v>0</v>
      </c>
      <c r="O372" s="225"/>
      <c r="P372" s="225"/>
    </row>
    <row r="373" spans="1:16" ht="13.35" customHeight="1" x14ac:dyDescent="0.2">
      <c r="A373" s="229"/>
      <c r="B373" s="251"/>
      <c r="C373" s="3" t="s">
        <v>41</v>
      </c>
      <c r="D373" s="3" t="s">
        <v>210</v>
      </c>
      <c r="E373" s="3" t="s">
        <v>212</v>
      </c>
      <c r="F373" s="128"/>
      <c r="G373" s="92"/>
      <c r="H373" s="5">
        <f>H400</f>
        <v>12368.4</v>
      </c>
      <c r="I373" s="5">
        <f t="shared" ref="I373:N373" si="195">I400</f>
        <v>0</v>
      </c>
      <c r="J373" s="5">
        <f t="shared" si="195"/>
        <v>0</v>
      </c>
      <c r="K373" s="5">
        <f t="shared" si="195"/>
        <v>0</v>
      </c>
      <c r="L373" s="5">
        <f t="shared" si="195"/>
        <v>12368.4</v>
      </c>
      <c r="M373" s="125">
        <f t="shared" si="195"/>
        <v>10526.3</v>
      </c>
      <c r="N373" s="125">
        <f t="shared" si="195"/>
        <v>10526.3</v>
      </c>
      <c r="O373" s="225"/>
      <c r="P373" s="225"/>
    </row>
    <row r="374" spans="1:16" ht="53.25" customHeight="1" x14ac:dyDescent="0.2">
      <c r="A374" s="229"/>
      <c r="B374" s="124" t="s">
        <v>10</v>
      </c>
      <c r="C374" s="1"/>
      <c r="D374" s="2"/>
      <c r="E374" s="2"/>
      <c r="F374" s="2"/>
      <c r="G374" s="92"/>
      <c r="H374" s="5">
        <f>H383+H393+H401</f>
        <v>0</v>
      </c>
      <c r="I374" s="5">
        <f t="shared" ref="I374:N375" si="196">I383+I393+I401</f>
        <v>0</v>
      </c>
      <c r="J374" s="5">
        <f t="shared" si="196"/>
        <v>0</v>
      </c>
      <c r="K374" s="5">
        <f t="shared" si="196"/>
        <v>0</v>
      </c>
      <c r="L374" s="5">
        <f t="shared" si="196"/>
        <v>0</v>
      </c>
      <c r="M374" s="5">
        <f t="shared" si="196"/>
        <v>0</v>
      </c>
      <c r="N374" s="5">
        <f t="shared" si="196"/>
        <v>0</v>
      </c>
      <c r="O374" s="225"/>
      <c r="P374" s="225"/>
    </row>
    <row r="375" spans="1:16" ht="18" customHeight="1" x14ac:dyDescent="0.2">
      <c r="A375" s="236"/>
      <c r="B375" s="174" t="s">
        <v>535</v>
      </c>
      <c r="C375" s="1"/>
      <c r="D375" s="2"/>
      <c r="E375" s="2"/>
      <c r="F375" s="2"/>
      <c r="G375" s="92"/>
      <c r="H375" s="5">
        <f>H384+H394+H402</f>
        <v>0</v>
      </c>
      <c r="I375" s="5">
        <f t="shared" si="196"/>
        <v>0</v>
      </c>
      <c r="J375" s="5">
        <f t="shared" si="196"/>
        <v>0</v>
      </c>
      <c r="K375" s="5">
        <f t="shared" si="196"/>
        <v>0</v>
      </c>
      <c r="L375" s="5">
        <f t="shared" si="196"/>
        <v>0</v>
      </c>
      <c r="M375" s="5">
        <f t="shared" si="196"/>
        <v>0</v>
      </c>
      <c r="N375" s="5">
        <f t="shared" si="196"/>
        <v>0</v>
      </c>
      <c r="O375" s="217"/>
      <c r="P375" s="217"/>
    </row>
    <row r="376" spans="1:16" ht="24.75" customHeight="1" x14ac:dyDescent="0.2">
      <c r="A376" s="228" t="s">
        <v>576</v>
      </c>
      <c r="B376" s="166" t="s">
        <v>356</v>
      </c>
      <c r="C376" s="1"/>
      <c r="D376" s="2"/>
      <c r="E376" s="2"/>
      <c r="F376" s="2"/>
      <c r="G376" s="92"/>
      <c r="H376" s="89">
        <v>2</v>
      </c>
      <c r="I376" s="89">
        <v>0</v>
      </c>
      <c r="J376" s="89">
        <v>0</v>
      </c>
      <c r="K376" s="89">
        <v>0</v>
      </c>
      <c r="L376" s="89">
        <v>2</v>
      </c>
      <c r="M376" s="89">
        <v>1</v>
      </c>
      <c r="N376" s="89">
        <v>4</v>
      </c>
      <c r="O376" s="221" t="s">
        <v>287</v>
      </c>
      <c r="P376" s="221" t="s">
        <v>181</v>
      </c>
    </row>
    <row r="377" spans="1:16" ht="32.25" customHeight="1" x14ac:dyDescent="0.2">
      <c r="A377" s="229"/>
      <c r="B377" s="166" t="s">
        <v>6</v>
      </c>
      <c r="C377" s="1"/>
      <c r="D377" s="2"/>
      <c r="E377" s="2"/>
      <c r="F377" s="2"/>
      <c r="G377" s="92"/>
      <c r="H377" s="5">
        <f t="shared" ref="H377" si="197">ROUND(H378/H376,1)</f>
        <v>803829.3</v>
      </c>
      <c r="I377" s="5" t="s">
        <v>206</v>
      </c>
      <c r="J377" s="5" t="s">
        <v>206</v>
      </c>
      <c r="K377" s="5" t="s">
        <v>206</v>
      </c>
      <c r="L377" s="5" t="s">
        <v>206</v>
      </c>
      <c r="M377" s="5">
        <f t="shared" ref="M377:N377" si="198">ROUND(M378/M376,1)</f>
        <v>1530740.1</v>
      </c>
      <c r="N377" s="5">
        <f t="shared" si="198"/>
        <v>322548.3</v>
      </c>
      <c r="O377" s="225"/>
      <c r="P377" s="225"/>
    </row>
    <row r="378" spans="1:16" ht="13.35" customHeight="1" x14ac:dyDescent="0.2">
      <c r="A378" s="229"/>
      <c r="B378" s="166" t="s">
        <v>74</v>
      </c>
      <c r="C378" s="1"/>
      <c r="D378" s="2"/>
      <c r="E378" s="2"/>
      <c r="F378" s="2"/>
      <c r="G378" s="92"/>
      <c r="H378" s="5">
        <f t="shared" ref="H378:N378" si="199">SUM(H379:H383)</f>
        <v>1607658.5</v>
      </c>
      <c r="I378" s="5">
        <f t="shared" si="199"/>
        <v>260876.4</v>
      </c>
      <c r="J378" s="5">
        <f t="shared" si="199"/>
        <v>309022.2</v>
      </c>
      <c r="K378" s="5">
        <f t="shared" si="199"/>
        <v>495921.30000000005</v>
      </c>
      <c r="L378" s="5">
        <f t="shared" si="199"/>
        <v>541838.6</v>
      </c>
      <c r="M378" s="5">
        <f t="shared" si="199"/>
        <v>1530740.0999999999</v>
      </c>
      <c r="N378" s="5">
        <f t="shared" si="199"/>
        <v>1290193.2000000002</v>
      </c>
      <c r="O378" s="225"/>
      <c r="P378" s="225"/>
    </row>
    <row r="379" spans="1:16" ht="12.75" customHeight="1" x14ac:dyDescent="0.2">
      <c r="A379" s="229"/>
      <c r="B379" s="228" t="s">
        <v>7</v>
      </c>
      <c r="C379" s="1">
        <v>124</v>
      </c>
      <c r="D379" s="2" t="s">
        <v>210</v>
      </c>
      <c r="E379" s="2" t="s">
        <v>211</v>
      </c>
      <c r="F379" s="3" t="s">
        <v>474</v>
      </c>
      <c r="G379" s="92" t="s">
        <v>50</v>
      </c>
      <c r="H379" s="5">
        <f t="shared" ref="H379:H383" si="200">I379+J379+K379+L379</f>
        <v>1404952</v>
      </c>
      <c r="I379" s="5">
        <v>260876.4</v>
      </c>
      <c r="J379" s="5">
        <v>234022.2</v>
      </c>
      <c r="K379" s="5">
        <v>370241.9</v>
      </c>
      <c r="L379" s="5">
        <v>539811.5</v>
      </c>
      <c r="M379" s="5">
        <v>1360414.4</v>
      </c>
      <c r="N379" s="5">
        <v>1099797.1000000001</v>
      </c>
      <c r="O379" s="225"/>
      <c r="P379" s="225"/>
    </row>
    <row r="380" spans="1:16" x14ac:dyDescent="0.2">
      <c r="A380" s="229"/>
      <c r="B380" s="229"/>
      <c r="C380" s="1">
        <v>124</v>
      </c>
      <c r="D380" s="2" t="s">
        <v>210</v>
      </c>
      <c r="E380" s="2" t="s">
        <v>211</v>
      </c>
      <c r="F380" s="3" t="s">
        <v>475</v>
      </c>
      <c r="G380" s="92" t="s">
        <v>49</v>
      </c>
      <c r="H380" s="5">
        <f t="shared" si="200"/>
        <v>200679.4</v>
      </c>
      <c r="I380" s="5">
        <v>0</v>
      </c>
      <c r="J380" s="5">
        <v>75000</v>
      </c>
      <c r="K380" s="5">
        <v>125679.4</v>
      </c>
      <c r="L380" s="5">
        <v>0</v>
      </c>
      <c r="M380" s="5">
        <v>167780.3</v>
      </c>
      <c r="N380" s="5">
        <v>188492.1</v>
      </c>
      <c r="O380" s="225"/>
      <c r="P380" s="225"/>
    </row>
    <row r="381" spans="1:16" x14ac:dyDescent="0.2">
      <c r="A381" s="229"/>
      <c r="B381" s="166" t="s">
        <v>14</v>
      </c>
      <c r="C381" s="1"/>
      <c r="D381" s="2"/>
      <c r="E381" s="2"/>
      <c r="F381" s="2"/>
      <c r="G381" s="92"/>
      <c r="H381" s="5">
        <f t="shared" si="200"/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225"/>
      <c r="P381" s="225"/>
    </row>
    <row r="382" spans="1:16" x14ac:dyDescent="0.2">
      <c r="A382" s="229"/>
      <c r="B382" s="163" t="s">
        <v>9</v>
      </c>
      <c r="C382" s="1">
        <v>124</v>
      </c>
      <c r="D382" s="2"/>
      <c r="E382" s="2"/>
      <c r="F382" s="2"/>
      <c r="G382" s="92"/>
      <c r="H382" s="5">
        <f t="shared" si="200"/>
        <v>2027.1</v>
      </c>
      <c r="I382" s="5">
        <v>0</v>
      </c>
      <c r="J382" s="5">
        <v>0</v>
      </c>
      <c r="K382" s="5">
        <v>0</v>
      </c>
      <c r="L382" s="5">
        <v>2027.1</v>
      </c>
      <c r="M382" s="5">
        <v>2545.4</v>
      </c>
      <c r="N382" s="5">
        <v>1904</v>
      </c>
      <c r="O382" s="225"/>
      <c r="P382" s="225"/>
    </row>
    <row r="383" spans="1:16" x14ac:dyDescent="0.2">
      <c r="A383" s="229"/>
      <c r="B383" s="166" t="s">
        <v>10</v>
      </c>
      <c r="C383" s="1"/>
      <c r="D383" s="2"/>
      <c r="E383" s="2"/>
      <c r="F383" s="2"/>
      <c r="G383" s="92"/>
      <c r="H383" s="5">
        <f t="shared" si="200"/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225"/>
      <c r="P383" s="225"/>
    </row>
    <row r="384" spans="1:16" x14ac:dyDescent="0.2">
      <c r="A384" s="230"/>
      <c r="B384" s="174" t="s">
        <v>535</v>
      </c>
      <c r="C384" s="1"/>
      <c r="D384" s="2"/>
      <c r="E384" s="2"/>
      <c r="F384" s="2"/>
      <c r="G384" s="92"/>
      <c r="H384" s="5">
        <f t="shared" ref="H384" si="201">I384+J384+K384+L384</f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217"/>
      <c r="P384" s="217"/>
    </row>
    <row r="385" spans="1:16" ht="38.25" x14ac:dyDescent="0.2">
      <c r="A385" s="248" t="s">
        <v>577</v>
      </c>
      <c r="B385" s="124" t="s">
        <v>147</v>
      </c>
      <c r="C385" s="1"/>
      <c r="D385" s="2"/>
      <c r="E385" s="2"/>
      <c r="F385" s="2"/>
      <c r="G385" s="92"/>
      <c r="H385" s="89">
        <v>25</v>
      </c>
      <c r="I385" s="89">
        <v>0</v>
      </c>
      <c r="J385" s="89">
        <v>0</v>
      </c>
      <c r="K385" s="89">
        <v>0</v>
      </c>
      <c r="L385" s="89">
        <v>4</v>
      </c>
      <c r="M385" s="89">
        <v>24</v>
      </c>
      <c r="N385" s="89">
        <v>21</v>
      </c>
      <c r="O385" s="221" t="s">
        <v>197</v>
      </c>
      <c r="P385" s="221" t="s">
        <v>256</v>
      </c>
    </row>
    <row r="386" spans="1:16" ht="25.5" x14ac:dyDescent="0.2">
      <c r="A386" s="249"/>
      <c r="B386" s="124" t="s">
        <v>93</v>
      </c>
      <c r="C386" s="1"/>
      <c r="D386" s="2"/>
      <c r="E386" s="2"/>
      <c r="F386" s="2"/>
      <c r="G386" s="92"/>
      <c r="H386" s="5">
        <f t="shared" ref="H386:N386" si="202">ROUND(H387/H385,1)</f>
        <v>20052.5</v>
      </c>
      <c r="I386" s="5" t="s">
        <v>206</v>
      </c>
      <c r="J386" s="5" t="s">
        <v>206</v>
      </c>
      <c r="K386" s="5" t="s">
        <v>206</v>
      </c>
      <c r="L386" s="5" t="s">
        <v>206</v>
      </c>
      <c r="M386" s="5">
        <f t="shared" si="202"/>
        <v>6652.1</v>
      </c>
      <c r="N386" s="5">
        <f t="shared" si="202"/>
        <v>2071.4</v>
      </c>
      <c r="O386" s="225"/>
      <c r="P386" s="225"/>
    </row>
    <row r="387" spans="1:16" x14ac:dyDescent="0.2">
      <c r="A387" s="249"/>
      <c r="B387" s="124" t="s">
        <v>74</v>
      </c>
      <c r="C387" s="1"/>
      <c r="D387" s="2"/>
      <c r="E387" s="2"/>
      <c r="F387" s="2"/>
      <c r="G387" s="92"/>
      <c r="H387" s="5">
        <f t="shared" ref="H387:N387" si="203">SUM(H388:H393)</f>
        <v>501313.1</v>
      </c>
      <c r="I387" s="5">
        <f t="shared" si="203"/>
        <v>1457.12</v>
      </c>
      <c r="J387" s="5">
        <f t="shared" si="203"/>
        <v>396580.2</v>
      </c>
      <c r="K387" s="5">
        <f t="shared" si="203"/>
        <v>13065.88</v>
      </c>
      <c r="L387" s="5">
        <f t="shared" si="203"/>
        <v>90209.9</v>
      </c>
      <c r="M387" s="5">
        <f t="shared" si="203"/>
        <v>159650.4</v>
      </c>
      <c r="N387" s="5">
        <f t="shared" si="203"/>
        <v>43500</v>
      </c>
      <c r="O387" s="225"/>
      <c r="P387" s="225"/>
    </row>
    <row r="388" spans="1:16" x14ac:dyDescent="0.2">
      <c r="A388" s="249"/>
      <c r="B388" s="228" t="s">
        <v>7</v>
      </c>
      <c r="C388" s="3" t="s">
        <v>41</v>
      </c>
      <c r="D388" s="2" t="s">
        <v>210</v>
      </c>
      <c r="E388" s="2" t="s">
        <v>212</v>
      </c>
      <c r="F388" s="3" t="s">
        <v>246</v>
      </c>
      <c r="G388" s="92" t="s">
        <v>42</v>
      </c>
      <c r="H388" s="5">
        <f>I388+J388+K388+L388</f>
        <v>42874.8</v>
      </c>
      <c r="I388" s="5">
        <v>1457.12</v>
      </c>
      <c r="J388" s="5">
        <v>5000</v>
      </c>
      <c r="K388" s="5">
        <v>13065.88</v>
      </c>
      <c r="L388" s="5">
        <v>23351.8</v>
      </c>
      <c r="M388" s="5">
        <v>43500</v>
      </c>
      <c r="N388" s="5">
        <v>43500</v>
      </c>
      <c r="O388" s="225"/>
      <c r="P388" s="225"/>
    </row>
    <row r="389" spans="1:16" x14ac:dyDescent="0.2">
      <c r="A389" s="249"/>
      <c r="B389" s="229"/>
      <c r="C389" s="2">
        <v>136</v>
      </c>
      <c r="D389" s="2" t="s">
        <v>210</v>
      </c>
      <c r="E389" s="2" t="s">
        <v>211</v>
      </c>
      <c r="F389" s="3" t="s">
        <v>247</v>
      </c>
      <c r="G389" s="92" t="s">
        <v>48</v>
      </c>
      <c r="H389" s="5">
        <f t="shared" ref="H389:H393" si="204">I389+J389+K389+L389</f>
        <v>372000</v>
      </c>
      <c r="I389" s="5">
        <v>0</v>
      </c>
      <c r="J389" s="5">
        <v>372000</v>
      </c>
      <c r="K389" s="5">
        <v>0</v>
      </c>
      <c r="L389" s="5">
        <v>0</v>
      </c>
      <c r="M389" s="5">
        <v>0</v>
      </c>
      <c r="N389" s="5">
        <v>0</v>
      </c>
      <c r="O389" s="225"/>
      <c r="P389" s="225"/>
    </row>
    <row r="390" spans="1:16" x14ac:dyDescent="0.2">
      <c r="A390" s="249"/>
      <c r="B390" s="251"/>
      <c r="C390" s="2">
        <v>136</v>
      </c>
      <c r="D390" s="2" t="s">
        <v>210</v>
      </c>
      <c r="E390" s="2" t="s">
        <v>211</v>
      </c>
      <c r="F390" s="3" t="s">
        <v>518</v>
      </c>
      <c r="G390" s="92" t="s">
        <v>48</v>
      </c>
      <c r="H390" s="5">
        <f t="shared" si="204"/>
        <v>14708.8</v>
      </c>
      <c r="I390" s="5">
        <v>0</v>
      </c>
      <c r="J390" s="5">
        <v>0</v>
      </c>
      <c r="K390" s="5">
        <v>0</v>
      </c>
      <c r="L390" s="5">
        <v>14708.8</v>
      </c>
      <c r="M390" s="5">
        <v>25553.200000000001</v>
      </c>
      <c r="N390" s="5">
        <v>0</v>
      </c>
      <c r="O390" s="225"/>
      <c r="P390" s="225"/>
    </row>
    <row r="391" spans="1:16" ht="13.35" customHeight="1" x14ac:dyDescent="0.2">
      <c r="A391" s="249"/>
      <c r="B391" s="124" t="s">
        <v>14</v>
      </c>
      <c r="C391" s="2">
        <v>136</v>
      </c>
      <c r="D391" s="2" t="s">
        <v>210</v>
      </c>
      <c r="E391" s="2" t="s">
        <v>211</v>
      </c>
      <c r="F391" s="3" t="s">
        <v>518</v>
      </c>
      <c r="G391" s="92" t="s">
        <v>48</v>
      </c>
      <c r="H391" s="5">
        <f t="shared" si="204"/>
        <v>52149.3</v>
      </c>
      <c r="I391" s="5">
        <v>0</v>
      </c>
      <c r="J391" s="5">
        <v>0</v>
      </c>
      <c r="K391" s="5">
        <v>0</v>
      </c>
      <c r="L391" s="5">
        <v>52149.3</v>
      </c>
      <c r="M391" s="5">
        <v>90597.2</v>
      </c>
      <c r="N391" s="5">
        <v>0</v>
      </c>
      <c r="O391" s="225"/>
      <c r="P391" s="225"/>
    </row>
    <row r="392" spans="1:16" x14ac:dyDescent="0.2">
      <c r="A392" s="249"/>
      <c r="B392" s="123" t="s">
        <v>9</v>
      </c>
      <c r="C392" s="2">
        <v>136</v>
      </c>
      <c r="D392" s="2" t="s">
        <v>210</v>
      </c>
      <c r="E392" s="2" t="s">
        <v>211</v>
      </c>
      <c r="F392" s="3" t="s">
        <v>247</v>
      </c>
      <c r="G392" s="92" t="s">
        <v>48</v>
      </c>
      <c r="H392" s="5">
        <f t="shared" si="204"/>
        <v>19580.2</v>
      </c>
      <c r="I392" s="5">
        <v>0</v>
      </c>
      <c r="J392" s="5">
        <v>19580.2</v>
      </c>
      <c r="K392" s="5">
        <v>0</v>
      </c>
      <c r="L392" s="5">
        <v>0</v>
      </c>
      <c r="M392" s="5">
        <v>0</v>
      </c>
      <c r="N392" s="5">
        <v>0</v>
      </c>
      <c r="O392" s="225"/>
      <c r="P392" s="225"/>
    </row>
    <row r="393" spans="1:16" x14ac:dyDescent="0.2">
      <c r="A393" s="249"/>
      <c r="B393" s="124" t="s">
        <v>12</v>
      </c>
      <c r="C393" s="3"/>
      <c r="D393" s="3"/>
      <c r="E393" s="3"/>
      <c r="F393" s="3"/>
      <c r="G393" s="92"/>
      <c r="H393" s="5">
        <f t="shared" si="204"/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225"/>
      <c r="P393" s="225"/>
    </row>
    <row r="394" spans="1:16" x14ac:dyDescent="0.2">
      <c r="A394" s="250"/>
      <c r="B394" s="174" t="s">
        <v>535</v>
      </c>
      <c r="C394" s="3"/>
      <c r="D394" s="3"/>
      <c r="E394" s="3"/>
      <c r="F394" s="3"/>
      <c r="G394" s="92"/>
      <c r="H394" s="5">
        <f t="shared" ref="H394" si="205">I394+J394+K394+L394</f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217"/>
      <c r="P394" s="217"/>
    </row>
    <row r="395" spans="1:16" ht="25.5" x14ac:dyDescent="0.2">
      <c r="A395" s="248" t="s">
        <v>578</v>
      </c>
      <c r="B395" s="124" t="s">
        <v>356</v>
      </c>
      <c r="C395" s="1"/>
      <c r="D395" s="2"/>
      <c r="E395" s="2"/>
      <c r="F395" s="2"/>
      <c r="G395" s="93"/>
      <c r="H395" s="89">
        <v>130</v>
      </c>
      <c r="I395" s="89">
        <v>0</v>
      </c>
      <c r="J395" s="89">
        <v>0</v>
      </c>
      <c r="K395" s="89">
        <v>0</v>
      </c>
      <c r="L395" s="89">
        <v>130</v>
      </c>
      <c r="M395" s="89">
        <v>110</v>
      </c>
      <c r="N395" s="89">
        <v>110</v>
      </c>
      <c r="O395" s="221" t="s">
        <v>198</v>
      </c>
      <c r="P395" s="221" t="s">
        <v>178</v>
      </c>
    </row>
    <row r="396" spans="1:16" ht="25.5" x14ac:dyDescent="0.2">
      <c r="A396" s="249"/>
      <c r="B396" s="124" t="s">
        <v>93</v>
      </c>
      <c r="C396" s="1"/>
      <c r="D396" s="2"/>
      <c r="E396" s="2"/>
      <c r="F396" s="2"/>
      <c r="G396" s="93"/>
      <c r="H396" s="5">
        <f t="shared" ref="H396:N396" si="206">ROUND(H397/H395,1)</f>
        <v>1902.8</v>
      </c>
      <c r="I396" s="5" t="s">
        <v>206</v>
      </c>
      <c r="J396" s="5" t="s">
        <v>206</v>
      </c>
      <c r="K396" s="5" t="s">
        <v>206</v>
      </c>
      <c r="L396" s="5" t="s">
        <v>206</v>
      </c>
      <c r="M396" s="5">
        <f t="shared" si="206"/>
        <v>1913.9</v>
      </c>
      <c r="N396" s="5">
        <f t="shared" si="206"/>
        <v>1913.9</v>
      </c>
      <c r="O396" s="225"/>
      <c r="P396" s="225"/>
    </row>
    <row r="397" spans="1:16" x14ac:dyDescent="0.2">
      <c r="A397" s="249"/>
      <c r="B397" s="124" t="s">
        <v>74</v>
      </c>
      <c r="C397" s="1"/>
      <c r="D397" s="2"/>
      <c r="E397" s="2"/>
      <c r="F397" s="2"/>
      <c r="G397" s="93"/>
      <c r="H397" s="5">
        <f>SUM(H398:H401)</f>
        <v>247368.4</v>
      </c>
      <c r="I397" s="5">
        <f t="shared" ref="I397:N397" si="207">SUM(I398:I401)</f>
        <v>20464.294000000002</v>
      </c>
      <c r="J397" s="5">
        <f t="shared" si="207"/>
        <v>86542.805999999997</v>
      </c>
      <c r="K397" s="5">
        <f t="shared" si="207"/>
        <v>0</v>
      </c>
      <c r="L397" s="5">
        <f t="shared" si="207"/>
        <v>140361.29999999999</v>
      </c>
      <c r="M397" s="5">
        <f t="shared" si="207"/>
        <v>210526.3</v>
      </c>
      <c r="N397" s="5">
        <f t="shared" si="207"/>
        <v>210526.3</v>
      </c>
      <c r="O397" s="225"/>
      <c r="P397" s="225"/>
    </row>
    <row r="398" spans="1:16" ht="13.35" customHeight="1" x14ac:dyDescent="0.2">
      <c r="A398" s="249"/>
      <c r="B398" s="139" t="s">
        <v>16</v>
      </c>
      <c r="C398" s="3" t="s">
        <v>41</v>
      </c>
      <c r="D398" s="2" t="s">
        <v>210</v>
      </c>
      <c r="E398" s="2" t="s">
        <v>212</v>
      </c>
      <c r="F398" s="3" t="s">
        <v>245</v>
      </c>
      <c r="G398" s="92" t="s">
        <v>48</v>
      </c>
      <c r="H398" s="5">
        <f>I398+J398+K398+L398</f>
        <v>235000</v>
      </c>
      <c r="I398" s="5">
        <v>20464.294000000002</v>
      </c>
      <c r="J398" s="5">
        <v>86542.805999999997</v>
      </c>
      <c r="K398" s="5">
        <v>0</v>
      </c>
      <c r="L398" s="5">
        <v>127992.9</v>
      </c>
      <c r="M398" s="5">
        <v>200000</v>
      </c>
      <c r="N398" s="5">
        <v>200000</v>
      </c>
      <c r="O398" s="225"/>
      <c r="P398" s="225"/>
    </row>
    <row r="399" spans="1:16" ht="13.35" customHeight="1" x14ac:dyDescent="0.2">
      <c r="A399" s="249"/>
      <c r="B399" s="124" t="s">
        <v>14</v>
      </c>
      <c r="C399" s="3"/>
      <c r="D399" s="3"/>
      <c r="E399" s="3"/>
      <c r="F399" s="3"/>
      <c r="G399" s="92"/>
      <c r="H399" s="5">
        <f>I399+J399+K399+L399</f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225"/>
      <c r="P399" s="225"/>
    </row>
    <row r="400" spans="1:16" x14ac:dyDescent="0.2">
      <c r="A400" s="249"/>
      <c r="B400" s="124" t="s">
        <v>15</v>
      </c>
      <c r="C400" s="3" t="s">
        <v>41</v>
      </c>
      <c r="D400" s="3" t="s">
        <v>210</v>
      </c>
      <c r="E400" s="3" t="s">
        <v>212</v>
      </c>
      <c r="F400" s="3" t="s">
        <v>245</v>
      </c>
      <c r="G400" s="92" t="s">
        <v>48</v>
      </c>
      <c r="H400" s="5">
        <f>I400+J400+K400+L400</f>
        <v>12368.4</v>
      </c>
      <c r="I400" s="5">
        <v>0</v>
      </c>
      <c r="J400" s="5">
        <v>0</v>
      </c>
      <c r="K400" s="5">
        <v>0</v>
      </c>
      <c r="L400" s="5">
        <v>12368.4</v>
      </c>
      <c r="M400" s="5">
        <v>10526.3</v>
      </c>
      <c r="N400" s="5">
        <v>10526.3</v>
      </c>
      <c r="O400" s="225"/>
      <c r="P400" s="225"/>
    </row>
    <row r="401" spans="1:19" x14ac:dyDescent="0.2">
      <c r="A401" s="249"/>
      <c r="B401" s="124" t="s">
        <v>12</v>
      </c>
      <c r="C401" s="3"/>
      <c r="D401" s="3"/>
      <c r="E401" s="3"/>
      <c r="F401" s="3"/>
      <c r="G401" s="92"/>
      <c r="H401" s="5">
        <f>I401+J401+K401+L401</f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225"/>
      <c r="P401" s="225"/>
    </row>
    <row r="402" spans="1:19" x14ac:dyDescent="0.2">
      <c r="A402" s="250"/>
      <c r="B402" s="174" t="s">
        <v>535</v>
      </c>
      <c r="C402" s="3"/>
      <c r="D402" s="3"/>
      <c r="E402" s="3"/>
      <c r="F402" s="3"/>
      <c r="G402" s="92"/>
      <c r="H402" s="5">
        <f>I402+J402+K402+L402</f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217"/>
      <c r="P402" s="217"/>
    </row>
    <row r="403" spans="1:19" x14ac:dyDescent="0.2">
      <c r="A403" s="228" t="s">
        <v>579</v>
      </c>
      <c r="B403" s="124" t="s">
        <v>76</v>
      </c>
      <c r="C403" s="1"/>
      <c r="D403" s="2"/>
      <c r="E403" s="2"/>
      <c r="F403" s="2"/>
      <c r="G403" s="93"/>
      <c r="H403" s="89">
        <v>5</v>
      </c>
      <c r="I403" s="89">
        <v>0</v>
      </c>
      <c r="J403" s="89">
        <v>5</v>
      </c>
      <c r="K403" s="89">
        <v>0</v>
      </c>
      <c r="L403" s="89">
        <v>0</v>
      </c>
      <c r="M403" s="89">
        <v>5</v>
      </c>
      <c r="N403" s="89">
        <v>5</v>
      </c>
      <c r="O403" s="221" t="s">
        <v>293</v>
      </c>
      <c r="P403" s="221" t="s">
        <v>361</v>
      </c>
      <c r="Q403" s="23"/>
      <c r="R403" s="23"/>
      <c r="S403" s="23"/>
    </row>
    <row r="404" spans="1:19" ht="13.35" customHeight="1" x14ac:dyDescent="0.2">
      <c r="A404" s="229"/>
      <c r="B404" s="124" t="s">
        <v>85</v>
      </c>
      <c r="C404" s="1"/>
      <c r="D404" s="2"/>
      <c r="E404" s="2"/>
      <c r="F404" s="2"/>
      <c r="G404" s="93"/>
      <c r="H404" s="5">
        <f>ROUND(H405/H403,1)</f>
        <v>2868.8</v>
      </c>
      <c r="I404" s="5" t="s">
        <v>206</v>
      </c>
      <c r="J404" s="5">
        <f>ROUND(J405/J403,1)</f>
        <v>0</v>
      </c>
      <c r="K404" s="5" t="s">
        <v>206</v>
      </c>
      <c r="L404" s="5" t="s">
        <v>206</v>
      </c>
      <c r="M404" s="5">
        <f t="shared" ref="M404:N404" si="208">ROUND(M405/M403,1)</f>
        <v>2868.8</v>
      </c>
      <c r="N404" s="5">
        <f t="shared" si="208"/>
        <v>2868.8</v>
      </c>
      <c r="O404" s="225"/>
      <c r="P404" s="253"/>
      <c r="Q404" s="23"/>
      <c r="R404" s="23"/>
      <c r="S404" s="23"/>
    </row>
    <row r="405" spans="1:19" ht="13.35" customHeight="1" x14ac:dyDescent="0.2">
      <c r="A405" s="229"/>
      <c r="B405" s="124" t="s">
        <v>74</v>
      </c>
      <c r="C405" s="1"/>
      <c r="D405" s="2"/>
      <c r="E405" s="2"/>
      <c r="F405" s="2"/>
      <c r="G405" s="93"/>
      <c r="H405" s="5">
        <f t="shared" ref="H405:N405" si="209">SUM(H406:H410)</f>
        <v>14343.9</v>
      </c>
      <c r="I405" s="5">
        <f t="shared" si="209"/>
        <v>6531.5</v>
      </c>
      <c r="J405" s="5">
        <f t="shared" si="209"/>
        <v>0</v>
      </c>
      <c r="K405" s="5">
        <f t="shared" si="209"/>
        <v>0</v>
      </c>
      <c r="L405" s="5">
        <f t="shared" si="209"/>
        <v>7812.4</v>
      </c>
      <c r="M405" s="5">
        <f t="shared" si="209"/>
        <v>14343.9</v>
      </c>
      <c r="N405" s="5">
        <f t="shared" si="209"/>
        <v>14343.9</v>
      </c>
      <c r="O405" s="225"/>
      <c r="P405" s="253"/>
      <c r="Q405" s="23"/>
      <c r="R405" s="23"/>
      <c r="S405" s="23"/>
    </row>
    <row r="406" spans="1:19" ht="13.35" customHeight="1" x14ac:dyDescent="0.2">
      <c r="A406" s="229"/>
      <c r="B406" s="228" t="s">
        <v>16</v>
      </c>
      <c r="C406" s="129" t="str">
        <f>C415</f>
        <v>136</v>
      </c>
      <c r="D406" s="129" t="str">
        <f t="shared" ref="D406:G407" si="210">D415</f>
        <v>07</v>
      </c>
      <c r="E406" s="129" t="str">
        <f t="shared" si="210"/>
        <v>09</v>
      </c>
      <c r="F406" s="129" t="str">
        <f t="shared" si="210"/>
        <v>0710203470</v>
      </c>
      <c r="G406" s="93" t="str">
        <f t="shared" si="210"/>
        <v>242</v>
      </c>
      <c r="H406" s="5">
        <f t="shared" ref="H406:H411" si="211">H415</f>
        <v>11953.5</v>
      </c>
      <c r="I406" s="5">
        <f t="shared" ref="I406:N407" si="212">I415</f>
        <v>5443</v>
      </c>
      <c r="J406" s="5">
        <f t="shared" si="212"/>
        <v>0</v>
      </c>
      <c r="K406" s="5">
        <f t="shared" si="212"/>
        <v>0</v>
      </c>
      <c r="L406" s="5">
        <f t="shared" si="212"/>
        <v>6510.5</v>
      </c>
      <c r="M406" s="5">
        <f t="shared" si="212"/>
        <v>11953.5</v>
      </c>
      <c r="N406" s="5">
        <f t="shared" si="212"/>
        <v>11953.5</v>
      </c>
      <c r="O406" s="225"/>
      <c r="P406" s="253"/>
      <c r="Q406" s="23"/>
      <c r="R406" s="23"/>
      <c r="S406" s="23"/>
    </row>
    <row r="407" spans="1:19" ht="13.35" customHeight="1" x14ac:dyDescent="0.2">
      <c r="A407" s="229"/>
      <c r="B407" s="229"/>
      <c r="C407" s="129" t="str">
        <f>C416</f>
        <v>136</v>
      </c>
      <c r="D407" s="129" t="str">
        <f t="shared" si="210"/>
        <v>07</v>
      </c>
      <c r="E407" s="129" t="str">
        <f t="shared" si="210"/>
        <v>09</v>
      </c>
      <c r="F407" s="129" t="str">
        <f t="shared" si="210"/>
        <v>0710203470</v>
      </c>
      <c r="G407" s="93" t="str">
        <f t="shared" si="210"/>
        <v>244</v>
      </c>
      <c r="H407" s="5">
        <f t="shared" si="211"/>
        <v>2390.4</v>
      </c>
      <c r="I407" s="5">
        <f t="shared" si="212"/>
        <v>1088.5</v>
      </c>
      <c r="J407" s="5">
        <f t="shared" si="212"/>
        <v>0</v>
      </c>
      <c r="K407" s="5">
        <f t="shared" si="212"/>
        <v>0</v>
      </c>
      <c r="L407" s="5">
        <f t="shared" si="212"/>
        <v>1301.9000000000001</v>
      </c>
      <c r="M407" s="5">
        <f t="shared" si="212"/>
        <v>2390.4</v>
      </c>
      <c r="N407" s="5">
        <f t="shared" si="212"/>
        <v>2390.4</v>
      </c>
      <c r="O407" s="225"/>
      <c r="P407" s="253"/>
      <c r="Q407" s="23"/>
      <c r="R407" s="23"/>
      <c r="S407" s="23"/>
    </row>
    <row r="408" spans="1:19" ht="15.75" customHeight="1" x14ac:dyDescent="0.2">
      <c r="A408" s="229"/>
      <c r="B408" s="124" t="s">
        <v>14</v>
      </c>
      <c r="C408" s="1"/>
      <c r="D408" s="2"/>
      <c r="E408" s="2"/>
      <c r="F408" s="2"/>
      <c r="G408" s="93"/>
      <c r="H408" s="5">
        <f t="shared" si="211"/>
        <v>0</v>
      </c>
      <c r="I408" s="5">
        <f t="shared" ref="I408:N408" si="213">I417</f>
        <v>0</v>
      </c>
      <c r="J408" s="5">
        <f t="shared" si="213"/>
        <v>0</v>
      </c>
      <c r="K408" s="5">
        <f t="shared" si="213"/>
        <v>0</v>
      </c>
      <c r="L408" s="5">
        <f t="shared" si="213"/>
        <v>0</v>
      </c>
      <c r="M408" s="5">
        <f t="shared" si="213"/>
        <v>0</v>
      </c>
      <c r="N408" s="5">
        <f t="shared" si="213"/>
        <v>0</v>
      </c>
      <c r="O408" s="225"/>
      <c r="P408" s="253"/>
      <c r="Q408" s="23"/>
      <c r="R408" s="23"/>
      <c r="S408" s="23"/>
    </row>
    <row r="409" spans="1:19" ht="18" customHeight="1" x14ac:dyDescent="0.2">
      <c r="A409" s="229"/>
      <c r="B409" s="124" t="s">
        <v>15</v>
      </c>
      <c r="C409" s="1"/>
      <c r="D409" s="2"/>
      <c r="E409" s="2"/>
      <c r="F409" s="2"/>
      <c r="G409" s="93"/>
      <c r="H409" s="5">
        <f t="shared" si="211"/>
        <v>0</v>
      </c>
      <c r="I409" s="5">
        <f t="shared" ref="I409:N409" si="214">I418</f>
        <v>0</v>
      </c>
      <c r="J409" s="5">
        <f t="shared" si="214"/>
        <v>0</v>
      </c>
      <c r="K409" s="5">
        <f t="shared" si="214"/>
        <v>0</v>
      </c>
      <c r="L409" s="5">
        <f t="shared" si="214"/>
        <v>0</v>
      </c>
      <c r="M409" s="5">
        <f t="shared" si="214"/>
        <v>0</v>
      </c>
      <c r="N409" s="5">
        <f t="shared" si="214"/>
        <v>0</v>
      </c>
      <c r="O409" s="225"/>
      <c r="P409" s="253"/>
      <c r="Q409" s="23"/>
      <c r="R409" s="23"/>
      <c r="S409" s="23"/>
    </row>
    <row r="410" spans="1:19" ht="63.75" customHeight="1" x14ac:dyDescent="0.2">
      <c r="A410" s="229"/>
      <c r="B410" s="124" t="s">
        <v>12</v>
      </c>
      <c r="C410" s="1"/>
      <c r="D410" s="2"/>
      <c r="E410" s="2"/>
      <c r="F410" s="2"/>
      <c r="G410" s="93"/>
      <c r="H410" s="5">
        <f t="shared" si="211"/>
        <v>0</v>
      </c>
      <c r="I410" s="5">
        <f t="shared" ref="I410:N411" si="215">I419</f>
        <v>0</v>
      </c>
      <c r="J410" s="5">
        <f t="shared" si="215"/>
        <v>0</v>
      </c>
      <c r="K410" s="5">
        <f t="shared" si="215"/>
        <v>0</v>
      </c>
      <c r="L410" s="5">
        <f t="shared" si="215"/>
        <v>0</v>
      </c>
      <c r="M410" s="5">
        <f t="shared" si="215"/>
        <v>0</v>
      </c>
      <c r="N410" s="5">
        <f t="shared" si="215"/>
        <v>0</v>
      </c>
      <c r="O410" s="225"/>
      <c r="P410" s="253"/>
      <c r="Q410" s="23"/>
      <c r="R410" s="23"/>
      <c r="S410" s="23"/>
    </row>
    <row r="411" spans="1:19" ht="63.75" customHeight="1" x14ac:dyDescent="0.2">
      <c r="A411" s="236"/>
      <c r="B411" s="174" t="s">
        <v>535</v>
      </c>
      <c r="C411" s="1"/>
      <c r="D411" s="2"/>
      <c r="E411" s="2"/>
      <c r="F411" s="2"/>
      <c r="G411" s="93"/>
      <c r="H411" s="5">
        <f t="shared" si="211"/>
        <v>0</v>
      </c>
      <c r="I411" s="5">
        <f t="shared" si="215"/>
        <v>0</v>
      </c>
      <c r="J411" s="5">
        <f t="shared" si="215"/>
        <v>0</v>
      </c>
      <c r="K411" s="5">
        <f t="shared" si="215"/>
        <v>0</v>
      </c>
      <c r="L411" s="5">
        <f t="shared" si="215"/>
        <v>0</v>
      </c>
      <c r="M411" s="5">
        <f t="shared" si="215"/>
        <v>0</v>
      </c>
      <c r="N411" s="5">
        <f t="shared" si="215"/>
        <v>0</v>
      </c>
      <c r="O411" s="217"/>
      <c r="P411" s="217"/>
      <c r="Q411" s="23"/>
      <c r="R411" s="23"/>
      <c r="S411" s="23"/>
    </row>
    <row r="412" spans="1:19" ht="13.35" customHeight="1" x14ac:dyDescent="0.2">
      <c r="A412" s="248" t="s">
        <v>580</v>
      </c>
      <c r="B412" s="124" t="s">
        <v>76</v>
      </c>
      <c r="C412" s="1"/>
      <c r="D412" s="2"/>
      <c r="E412" s="2"/>
      <c r="F412" s="2"/>
      <c r="G412" s="93"/>
      <c r="H412" s="89">
        <v>5</v>
      </c>
      <c r="I412" s="89">
        <v>0</v>
      </c>
      <c r="J412" s="89">
        <v>5</v>
      </c>
      <c r="K412" s="89">
        <v>0</v>
      </c>
      <c r="L412" s="89">
        <v>0</v>
      </c>
      <c r="M412" s="89">
        <v>5</v>
      </c>
      <c r="N412" s="89">
        <v>5</v>
      </c>
      <c r="O412" s="221" t="s">
        <v>267</v>
      </c>
      <c r="P412" s="221" t="s">
        <v>182</v>
      </c>
    </row>
    <row r="413" spans="1:19" ht="13.35" customHeight="1" x14ac:dyDescent="0.2">
      <c r="A413" s="249"/>
      <c r="B413" s="124" t="s">
        <v>91</v>
      </c>
      <c r="C413" s="1"/>
      <c r="D413" s="2"/>
      <c r="E413" s="2"/>
      <c r="F413" s="2"/>
      <c r="G413" s="93"/>
      <c r="H413" s="5">
        <f t="shared" ref="H413:N413" si="216">ROUND(H414/H412,1)</f>
        <v>2868.8</v>
      </c>
      <c r="I413" s="5" t="s">
        <v>206</v>
      </c>
      <c r="J413" s="5">
        <f>ROUND(J414/J412,1)</f>
        <v>0</v>
      </c>
      <c r="K413" s="5" t="s">
        <v>206</v>
      </c>
      <c r="L413" s="5" t="s">
        <v>206</v>
      </c>
      <c r="M413" s="5">
        <f t="shared" si="216"/>
        <v>2868.8</v>
      </c>
      <c r="N413" s="5">
        <f t="shared" si="216"/>
        <v>2868.8</v>
      </c>
      <c r="O413" s="225"/>
      <c r="P413" s="225"/>
    </row>
    <row r="414" spans="1:19" x14ac:dyDescent="0.2">
      <c r="A414" s="249"/>
      <c r="B414" s="124" t="s">
        <v>74</v>
      </c>
      <c r="C414" s="1"/>
      <c r="D414" s="2"/>
      <c r="E414" s="2"/>
      <c r="F414" s="2"/>
      <c r="G414" s="93"/>
      <c r="H414" s="5">
        <f t="shared" ref="H414:N414" si="217">SUM(H415:H419)</f>
        <v>14343.9</v>
      </c>
      <c r="I414" s="5">
        <f t="shared" si="217"/>
        <v>6531.5</v>
      </c>
      <c r="J414" s="5">
        <f t="shared" si="217"/>
        <v>0</v>
      </c>
      <c r="K414" s="5">
        <f t="shared" si="217"/>
        <v>0</v>
      </c>
      <c r="L414" s="5">
        <f t="shared" si="217"/>
        <v>7812.4</v>
      </c>
      <c r="M414" s="5">
        <f t="shared" si="217"/>
        <v>14343.9</v>
      </c>
      <c r="N414" s="5">
        <f t="shared" si="217"/>
        <v>14343.9</v>
      </c>
      <c r="O414" s="225"/>
      <c r="P414" s="225"/>
    </row>
    <row r="415" spans="1:19" ht="12.75" customHeight="1" x14ac:dyDescent="0.2">
      <c r="A415" s="249"/>
      <c r="B415" s="228" t="s">
        <v>16</v>
      </c>
      <c r="C415" s="3" t="s">
        <v>41</v>
      </c>
      <c r="D415" s="2" t="s">
        <v>210</v>
      </c>
      <c r="E415" s="2" t="s">
        <v>212</v>
      </c>
      <c r="F415" s="3" t="s">
        <v>255</v>
      </c>
      <c r="G415" s="93" t="s">
        <v>64</v>
      </c>
      <c r="H415" s="5">
        <f t="shared" ref="H415:H420" si="218">I415+J415+K415+L415</f>
        <v>11953.5</v>
      </c>
      <c r="I415" s="5">
        <v>5443</v>
      </c>
      <c r="J415" s="5">
        <v>0</v>
      </c>
      <c r="K415" s="5">
        <v>0</v>
      </c>
      <c r="L415" s="5">
        <f>11953.5-5443</f>
        <v>6510.5</v>
      </c>
      <c r="M415" s="5">
        <v>11953.5</v>
      </c>
      <c r="N415" s="5">
        <v>11953.5</v>
      </c>
      <c r="O415" s="225"/>
      <c r="P415" s="225"/>
    </row>
    <row r="416" spans="1:19" x14ac:dyDescent="0.2">
      <c r="A416" s="249"/>
      <c r="B416" s="251"/>
      <c r="C416" s="3" t="s">
        <v>41</v>
      </c>
      <c r="D416" s="2" t="s">
        <v>210</v>
      </c>
      <c r="E416" s="2" t="s">
        <v>212</v>
      </c>
      <c r="F416" s="3" t="s">
        <v>255</v>
      </c>
      <c r="G416" s="93" t="s">
        <v>47</v>
      </c>
      <c r="H416" s="131">
        <f t="shared" si="218"/>
        <v>2390.4</v>
      </c>
      <c r="I416" s="5">
        <v>1088.5</v>
      </c>
      <c r="J416" s="5">
        <v>0</v>
      </c>
      <c r="K416" s="5">
        <v>0</v>
      </c>
      <c r="L416" s="5">
        <v>1301.9000000000001</v>
      </c>
      <c r="M416" s="5">
        <v>2390.4</v>
      </c>
      <c r="N416" s="5">
        <v>2390.4</v>
      </c>
      <c r="O416" s="225"/>
      <c r="P416" s="225"/>
    </row>
    <row r="417" spans="1:16" x14ac:dyDescent="0.2">
      <c r="A417" s="249"/>
      <c r="B417" s="124" t="s">
        <v>14</v>
      </c>
      <c r="C417" s="1"/>
      <c r="D417" s="2"/>
      <c r="E417" s="2"/>
      <c r="F417" s="2"/>
      <c r="G417" s="93"/>
      <c r="H417" s="5">
        <f t="shared" si="218"/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225"/>
      <c r="P417" s="225"/>
    </row>
    <row r="418" spans="1:16" x14ac:dyDescent="0.2">
      <c r="A418" s="249"/>
      <c r="B418" s="124" t="s">
        <v>15</v>
      </c>
      <c r="C418" s="1"/>
      <c r="D418" s="2"/>
      <c r="E418" s="2"/>
      <c r="F418" s="2"/>
      <c r="G418" s="93"/>
      <c r="H418" s="5">
        <f t="shared" si="218"/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225"/>
      <c r="P418" s="225"/>
    </row>
    <row r="419" spans="1:16" ht="13.35" customHeight="1" x14ac:dyDescent="0.2">
      <c r="A419" s="249"/>
      <c r="B419" s="124" t="s">
        <v>12</v>
      </c>
      <c r="C419" s="1"/>
      <c r="D419" s="2"/>
      <c r="E419" s="2"/>
      <c r="F419" s="2"/>
      <c r="G419" s="93"/>
      <c r="H419" s="5">
        <f t="shared" si="218"/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225"/>
      <c r="P419" s="225"/>
    </row>
    <row r="420" spans="1:16" ht="13.35" customHeight="1" x14ac:dyDescent="0.2">
      <c r="A420" s="250"/>
      <c r="B420" s="174" t="s">
        <v>535</v>
      </c>
      <c r="C420" s="1"/>
      <c r="D420" s="2"/>
      <c r="E420" s="2"/>
      <c r="F420" s="2"/>
      <c r="G420" s="93"/>
      <c r="H420" s="5">
        <f t="shared" si="218"/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217"/>
      <c r="P420" s="217"/>
    </row>
    <row r="421" spans="1:16" x14ac:dyDescent="0.2">
      <c r="A421" s="239" t="s">
        <v>17</v>
      </c>
      <c r="B421" s="101" t="s">
        <v>219</v>
      </c>
      <c r="C421" s="102"/>
      <c r="D421" s="103"/>
      <c r="E421" s="103"/>
      <c r="F421" s="103"/>
      <c r="G421" s="104"/>
      <c r="H421" s="105">
        <f>H422+H423+H424+H425</f>
        <v>2370683.9</v>
      </c>
      <c r="I421" s="105">
        <f t="shared" ref="I421" si="219">I422+I423+I424+I425</f>
        <v>289329.31400000001</v>
      </c>
      <c r="J421" s="105">
        <f t="shared" ref="J421:N421" si="220">J422+J423+J424+J425</f>
        <v>792145.20599999989</v>
      </c>
      <c r="K421" s="105">
        <f t="shared" si="220"/>
        <v>508987.18000000005</v>
      </c>
      <c r="L421" s="105">
        <f t="shared" si="220"/>
        <v>780222.20000000019</v>
      </c>
      <c r="M421" s="105">
        <f t="shared" si="220"/>
        <v>1915260.6999999997</v>
      </c>
      <c r="N421" s="105">
        <f t="shared" si="220"/>
        <v>1558563.4000000001</v>
      </c>
      <c r="O421" s="221"/>
      <c r="P421" s="261"/>
    </row>
    <row r="422" spans="1:16" x14ac:dyDescent="0.2">
      <c r="A422" s="240"/>
      <c r="B422" s="101" t="s">
        <v>7</v>
      </c>
      <c r="C422" s="102"/>
      <c r="D422" s="103"/>
      <c r="E422" s="103"/>
      <c r="F422" s="103"/>
      <c r="G422" s="104"/>
      <c r="H422" s="105">
        <f>H364+H365+H366+H367+H368+H406+H407+H369</f>
        <v>2284558.9</v>
      </c>
      <c r="I422" s="105">
        <f t="shared" ref="I422:N422" si="221">I364+I365+I366+I367+I368+I406+I407+I369</f>
        <v>289329.31400000001</v>
      </c>
      <c r="J422" s="105">
        <f t="shared" si="221"/>
        <v>772565.00599999994</v>
      </c>
      <c r="K422" s="105">
        <f t="shared" si="221"/>
        <v>508987.18000000005</v>
      </c>
      <c r="L422" s="105">
        <f t="shared" si="221"/>
        <v>713677.40000000014</v>
      </c>
      <c r="M422" s="105">
        <f t="shared" si="221"/>
        <v>1811591.7999999998</v>
      </c>
      <c r="N422" s="105">
        <f t="shared" si="221"/>
        <v>1546133.1</v>
      </c>
      <c r="O422" s="225"/>
      <c r="P422" s="262"/>
    </row>
    <row r="423" spans="1:16" x14ac:dyDescent="0.2">
      <c r="A423" s="240"/>
      <c r="B423" s="101" t="s">
        <v>14</v>
      </c>
      <c r="C423" s="102"/>
      <c r="D423" s="103"/>
      <c r="E423" s="103"/>
      <c r="F423" s="103"/>
      <c r="G423" s="104"/>
      <c r="H423" s="105">
        <f>H370+H408</f>
        <v>52149.3</v>
      </c>
      <c r="I423" s="105">
        <f t="shared" ref="I423:N423" si="222">I370+I408</f>
        <v>0</v>
      </c>
      <c r="J423" s="105">
        <f t="shared" si="222"/>
        <v>0</v>
      </c>
      <c r="K423" s="105">
        <f t="shared" si="222"/>
        <v>0</v>
      </c>
      <c r="L423" s="105">
        <f t="shared" si="222"/>
        <v>52149.3</v>
      </c>
      <c r="M423" s="105">
        <f t="shared" si="222"/>
        <v>90597.2</v>
      </c>
      <c r="N423" s="105">
        <f t="shared" si="222"/>
        <v>0</v>
      </c>
      <c r="O423" s="225"/>
      <c r="P423" s="262"/>
    </row>
    <row r="424" spans="1:16" x14ac:dyDescent="0.2">
      <c r="A424" s="240"/>
      <c r="B424" s="101" t="s">
        <v>15</v>
      </c>
      <c r="C424" s="102"/>
      <c r="D424" s="103"/>
      <c r="E424" s="103"/>
      <c r="F424" s="103"/>
      <c r="G424" s="104"/>
      <c r="H424" s="105">
        <f>H371+H372+H373+H409</f>
        <v>33975.699999999997</v>
      </c>
      <c r="I424" s="105">
        <f t="shared" ref="I424:N424" si="223">I371+I372+I373+I409</f>
        <v>0</v>
      </c>
      <c r="J424" s="105">
        <f t="shared" si="223"/>
        <v>19580.2</v>
      </c>
      <c r="K424" s="105">
        <f t="shared" si="223"/>
        <v>0</v>
      </c>
      <c r="L424" s="105">
        <f t="shared" si="223"/>
        <v>14395.5</v>
      </c>
      <c r="M424" s="105">
        <f t="shared" si="223"/>
        <v>13071.699999999999</v>
      </c>
      <c r="N424" s="105">
        <f t="shared" si="223"/>
        <v>12430.3</v>
      </c>
      <c r="O424" s="225"/>
      <c r="P424" s="262"/>
    </row>
    <row r="425" spans="1:16" x14ac:dyDescent="0.2">
      <c r="A425" s="240"/>
      <c r="B425" s="101" t="s">
        <v>10</v>
      </c>
      <c r="C425" s="102"/>
      <c r="D425" s="103"/>
      <c r="E425" s="103"/>
      <c r="F425" s="103"/>
      <c r="G425" s="104"/>
      <c r="H425" s="105">
        <f t="shared" ref="H425:N426" si="224">H374+H410</f>
        <v>0</v>
      </c>
      <c r="I425" s="105">
        <f t="shared" si="224"/>
        <v>0</v>
      </c>
      <c r="J425" s="105">
        <f t="shared" si="224"/>
        <v>0</v>
      </c>
      <c r="K425" s="105">
        <f t="shared" si="224"/>
        <v>0</v>
      </c>
      <c r="L425" s="105">
        <f t="shared" si="224"/>
        <v>0</v>
      </c>
      <c r="M425" s="105">
        <f t="shared" si="224"/>
        <v>0</v>
      </c>
      <c r="N425" s="105">
        <f t="shared" si="224"/>
        <v>0</v>
      </c>
      <c r="O425" s="225"/>
      <c r="P425" s="262"/>
    </row>
    <row r="426" spans="1:16" x14ac:dyDescent="0.2">
      <c r="A426" s="220"/>
      <c r="B426" s="101" t="s">
        <v>535</v>
      </c>
      <c r="C426" s="102"/>
      <c r="D426" s="103"/>
      <c r="E426" s="103"/>
      <c r="F426" s="103"/>
      <c r="G426" s="104"/>
      <c r="H426" s="105">
        <f t="shared" si="224"/>
        <v>0</v>
      </c>
      <c r="I426" s="105">
        <f t="shared" si="224"/>
        <v>0</v>
      </c>
      <c r="J426" s="105">
        <f t="shared" si="224"/>
        <v>0</v>
      </c>
      <c r="K426" s="105">
        <f t="shared" si="224"/>
        <v>0</v>
      </c>
      <c r="L426" s="105">
        <f t="shared" si="224"/>
        <v>0</v>
      </c>
      <c r="M426" s="105">
        <f t="shared" si="224"/>
        <v>0</v>
      </c>
      <c r="N426" s="105">
        <f t="shared" si="224"/>
        <v>0</v>
      </c>
      <c r="O426" s="220"/>
      <c r="P426" s="220"/>
    </row>
    <row r="427" spans="1:16" x14ac:dyDescent="0.2">
      <c r="A427" s="263" t="s">
        <v>121</v>
      </c>
      <c r="B427" s="265"/>
      <c r="C427" s="265"/>
      <c r="D427" s="265"/>
      <c r="E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6"/>
    </row>
    <row r="428" spans="1:16" x14ac:dyDescent="0.2">
      <c r="A428" s="263" t="s">
        <v>122</v>
      </c>
      <c r="B428" s="265"/>
      <c r="C428" s="265"/>
      <c r="D428" s="265"/>
      <c r="E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6"/>
    </row>
    <row r="429" spans="1:16" ht="25.5" x14ac:dyDescent="0.2">
      <c r="A429" s="228" t="s">
        <v>581</v>
      </c>
      <c r="B429" s="124" t="s">
        <v>385</v>
      </c>
      <c r="C429" s="1"/>
      <c r="D429" s="2"/>
      <c r="E429" s="2"/>
      <c r="F429" s="2"/>
      <c r="G429" s="93"/>
      <c r="H429" s="5" t="s">
        <v>51</v>
      </c>
      <c r="I429" s="5" t="s">
        <v>51</v>
      </c>
      <c r="J429" s="5" t="s">
        <v>51</v>
      </c>
      <c r="K429" s="5" t="s">
        <v>51</v>
      </c>
      <c r="L429" s="5" t="s">
        <v>51</v>
      </c>
      <c r="M429" s="5" t="s">
        <v>51</v>
      </c>
      <c r="N429" s="5" t="s">
        <v>51</v>
      </c>
      <c r="O429" s="221" t="s">
        <v>294</v>
      </c>
      <c r="P429" s="221" t="s">
        <v>174</v>
      </c>
    </row>
    <row r="430" spans="1:16" ht="25.5" x14ac:dyDescent="0.2">
      <c r="A430" s="229"/>
      <c r="B430" s="124" t="s">
        <v>95</v>
      </c>
      <c r="C430" s="1"/>
      <c r="D430" s="2"/>
      <c r="E430" s="2"/>
      <c r="F430" s="2"/>
      <c r="G430" s="93"/>
      <c r="H430" s="5" t="s">
        <v>51</v>
      </c>
      <c r="I430" s="5" t="s">
        <v>206</v>
      </c>
      <c r="J430" s="5" t="s">
        <v>206</v>
      </c>
      <c r="K430" s="5" t="s">
        <v>206</v>
      </c>
      <c r="L430" s="5" t="s">
        <v>206</v>
      </c>
      <c r="M430" s="5" t="s">
        <v>51</v>
      </c>
      <c r="N430" s="5" t="s">
        <v>51</v>
      </c>
      <c r="O430" s="225"/>
      <c r="P430" s="225"/>
    </row>
    <row r="431" spans="1:16" x14ac:dyDescent="0.2">
      <c r="A431" s="229"/>
      <c r="B431" s="124" t="s">
        <v>74</v>
      </c>
      <c r="C431" s="1"/>
      <c r="D431" s="2"/>
      <c r="E431" s="2"/>
      <c r="F431" s="2"/>
      <c r="G431" s="93"/>
      <c r="H431" s="5">
        <f t="shared" ref="H431:N431" si="225">SUM(H432:H435)</f>
        <v>1355</v>
      </c>
      <c r="I431" s="5">
        <f t="shared" si="225"/>
        <v>617</v>
      </c>
      <c r="J431" s="5">
        <f t="shared" si="225"/>
        <v>0</v>
      </c>
      <c r="K431" s="5">
        <f t="shared" si="225"/>
        <v>0</v>
      </c>
      <c r="L431" s="5">
        <f t="shared" si="225"/>
        <v>738</v>
      </c>
      <c r="M431" s="5">
        <f t="shared" si="225"/>
        <v>1355</v>
      </c>
      <c r="N431" s="5">
        <f t="shared" si="225"/>
        <v>1355</v>
      </c>
      <c r="O431" s="225"/>
      <c r="P431" s="225"/>
    </row>
    <row r="432" spans="1:16" x14ac:dyDescent="0.2">
      <c r="A432" s="229"/>
      <c r="B432" s="124" t="s">
        <v>16</v>
      </c>
      <c r="C432" s="128" t="str">
        <f>C440</f>
        <v>136</v>
      </c>
      <c r="D432" s="128" t="str">
        <f t="shared" ref="D432:G432" si="226">D440</f>
        <v>07</v>
      </c>
      <c r="E432" s="128" t="str">
        <f t="shared" si="226"/>
        <v>09</v>
      </c>
      <c r="F432" s="128" t="str">
        <f t="shared" si="226"/>
        <v>0710303470</v>
      </c>
      <c r="G432" s="92" t="str">
        <f t="shared" si="226"/>
        <v>244</v>
      </c>
      <c r="H432" s="5">
        <f>H440+H448</f>
        <v>1355</v>
      </c>
      <c r="I432" s="5">
        <f t="shared" ref="I432:N432" si="227">I440+I448</f>
        <v>617</v>
      </c>
      <c r="J432" s="5">
        <f t="shared" si="227"/>
        <v>0</v>
      </c>
      <c r="K432" s="5">
        <f t="shared" si="227"/>
        <v>0</v>
      </c>
      <c r="L432" s="5">
        <f t="shared" si="227"/>
        <v>738</v>
      </c>
      <c r="M432" s="5">
        <f t="shared" si="227"/>
        <v>1355</v>
      </c>
      <c r="N432" s="5">
        <f t="shared" si="227"/>
        <v>1355</v>
      </c>
      <c r="O432" s="225"/>
      <c r="P432" s="225"/>
    </row>
    <row r="433" spans="1:16" x14ac:dyDescent="0.2">
      <c r="A433" s="229"/>
      <c r="B433" s="138" t="s">
        <v>14</v>
      </c>
      <c r="C433" s="128"/>
      <c r="D433" s="128"/>
      <c r="E433" s="128"/>
      <c r="F433" s="128"/>
      <c r="G433" s="92"/>
      <c r="H433" s="5">
        <f>H441+H449</f>
        <v>0</v>
      </c>
      <c r="I433" s="5">
        <f t="shared" ref="I433:N433" si="228">I441+I449</f>
        <v>0</v>
      </c>
      <c r="J433" s="5">
        <f t="shared" si="228"/>
        <v>0</v>
      </c>
      <c r="K433" s="5">
        <f t="shared" si="228"/>
        <v>0</v>
      </c>
      <c r="L433" s="5">
        <f t="shared" si="228"/>
        <v>0</v>
      </c>
      <c r="M433" s="5">
        <f t="shared" si="228"/>
        <v>0</v>
      </c>
      <c r="N433" s="5">
        <f t="shared" si="228"/>
        <v>0</v>
      </c>
      <c r="O433" s="225"/>
      <c r="P433" s="225"/>
    </row>
    <row r="434" spans="1:16" x14ac:dyDescent="0.2">
      <c r="A434" s="229"/>
      <c r="B434" s="124" t="s">
        <v>15</v>
      </c>
      <c r="C434" s="1"/>
      <c r="D434" s="2"/>
      <c r="E434" s="2"/>
      <c r="F434" s="2"/>
      <c r="G434" s="93"/>
      <c r="H434" s="5">
        <f>H442+H450</f>
        <v>0</v>
      </c>
      <c r="I434" s="5">
        <f t="shared" ref="I434:N434" si="229">I442+I450</f>
        <v>0</v>
      </c>
      <c r="J434" s="5">
        <f t="shared" si="229"/>
        <v>0</v>
      </c>
      <c r="K434" s="5">
        <f t="shared" si="229"/>
        <v>0</v>
      </c>
      <c r="L434" s="5">
        <f t="shared" si="229"/>
        <v>0</v>
      </c>
      <c r="M434" s="5">
        <f t="shared" si="229"/>
        <v>0</v>
      </c>
      <c r="N434" s="5">
        <f t="shared" si="229"/>
        <v>0</v>
      </c>
      <c r="O434" s="225"/>
      <c r="P434" s="225"/>
    </row>
    <row r="435" spans="1:16" x14ac:dyDescent="0.2">
      <c r="A435" s="229"/>
      <c r="B435" s="124" t="s">
        <v>12</v>
      </c>
      <c r="C435" s="1"/>
      <c r="D435" s="2"/>
      <c r="E435" s="2"/>
      <c r="F435" s="2"/>
      <c r="G435" s="93"/>
      <c r="H435" s="5">
        <f>H443+H451</f>
        <v>0</v>
      </c>
      <c r="I435" s="5">
        <f t="shared" ref="I435:N436" si="230">I443+I451</f>
        <v>0</v>
      </c>
      <c r="J435" s="5">
        <f t="shared" si="230"/>
        <v>0</v>
      </c>
      <c r="K435" s="5">
        <f t="shared" si="230"/>
        <v>0</v>
      </c>
      <c r="L435" s="5">
        <f t="shared" si="230"/>
        <v>0</v>
      </c>
      <c r="M435" s="5">
        <f t="shared" si="230"/>
        <v>0</v>
      </c>
      <c r="N435" s="5">
        <f t="shared" si="230"/>
        <v>0</v>
      </c>
      <c r="O435" s="225"/>
      <c r="P435" s="225"/>
    </row>
    <row r="436" spans="1:16" x14ac:dyDescent="0.2">
      <c r="A436" s="236"/>
      <c r="B436" s="174" t="s">
        <v>535</v>
      </c>
      <c r="C436" s="1"/>
      <c r="D436" s="2"/>
      <c r="E436" s="2"/>
      <c r="F436" s="2"/>
      <c r="G436" s="93"/>
      <c r="H436" s="5">
        <f>H444+H452</f>
        <v>0</v>
      </c>
      <c r="I436" s="5">
        <f t="shared" si="230"/>
        <v>0</v>
      </c>
      <c r="J436" s="5">
        <f t="shared" si="230"/>
        <v>0</v>
      </c>
      <c r="K436" s="5">
        <f t="shared" si="230"/>
        <v>0</v>
      </c>
      <c r="L436" s="5">
        <f t="shared" si="230"/>
        <v>0</v>
      </c>
      <c r="M436" s="5">
        <f t="shared" si="230"/>
        <v>0</v>
      </c>
      <c r="N436" s="5">
        <f t="shared" si="230"/>
        <v>0</v>
      </c>
      <c r="O436" s="217"/>
      <c r="P436" s="217"/>
    </row>
    <row r="437" spans="1:16" ht="20.25" customHeight="1" x14ac:dyDescent="0.2">
      <c r="A437" s="248" t="s">
        <v>582</v>
      </c>
      <c r="B437" s="124" t="s">
        <v>379</v>
      </c>
      <c r="C437" s="1"/>
      <c r="D437" s="2"/>
      <c r="E437" s="2"/>
      <c r="F437" s="2"/>
      <c r="G437" s="93"/>
      <c r="H437" s="89">
        <v>2</v>
      </c>
      <c r="I437" s="89">
        <v>0</v>
      </c>
      <c r="J437" s="89">
        <v>2</v>
      </c>
      <c r="K437" s="89">
        <v>0</v>
      </c>
      <c r="L437" s="89">
        <v>0</v>
      </c>
      <c r="M437" s="5">
        <v>2</v>
      </c>
      <c r="N437" s="5">
        <v>2</v>
      </c>
      <c r="O437" s="221" t="s">
        <v>295</v>
      </c>
      <c r="P437" s="221" t="s">
        <v>152</v>
      </c>
    </row>
    <row r="438" spans="1:16" ht="57.75" customHeight="1" x14ac:dyDescent="0.2">
      <c r="A438" s="249"/>
      <c r="B438" s="124" t="s">
        <v>96</v>
      </c>
      <c r="C438" s="1"/>
      <c r="D438" s="2"/>
      <c r="E438" s="2"/>
      <c r="F438" s="2"/>
      <c r="G438" s="93"/>
      <c r="H438" s="5">
        <f t="shared" ref="H438:N438" si="231">ROUND(H439/H437,1)</f>
        <v>177.5</v>
      </c>
      <c r="I438" s="5" t="s">
        <v>206</v>
      </c>
      <c r="J438" s="5" t="s">
        <v>206</v>
      </c>
      <c r="K438" s="5" t="s">
        <v>206</v>
      </c>
      <c r="L438" s="5" t="s">
        <v>206</v>
      </c>
      <c r="M438" s="5">
        <f t="shared" si="231"/>
        <v>177.5</v>
      </c>
      <c r="N438" s="5">
        <f t="shared" si="231"/>
        <v>177.5</v>
      </c>
      <c r="O438" s="225"/>
      <c r="P438" s="225"/>
    </row>
    <row r="439" spans="1:16" x14ac:dyDescent="0.2">
      <c r="A439" s="249"/>
      <c r="B439" s="124" t="s">
        <v>77</v>
      </c>
      <c r="C439" s="1"/>
      <c r="D439" s="2"/>
      <c r="E439" s="2"/>
      <c r="F439" s="2"/>
      <c r="G439" s="93"/>
      <c r="H439" s="5">
        <f>SUM(H440:H443)</f>
        <v>355</v>
      </c>
      <c r="I439" s="5">
        <f t="shared" ref="I439:N439" si="232">SUM(I440:I443)</f>
        <v>355</v>
      </c>
      <c r="J439" s="5">
        <f t="shared" si="232"/>
        <v>0</v>
      </c>
      <c r="K439" s="5">
        <f t="shared" si="232"/>
        <v>0</v>
      </c>
      <c r="L439" s="5">
        <f t="shared" si="232"/>
        <v>0</v>
      </c>
      <c r="M439" s="5">
        <f t="shared" si="232"/>
        <v>355</v>
      </c>
      <c r="N439" s="5">
        <f t="shared" si="232"/>
        <v>355</v>
      </c>
      <c r="O439" s="225"/>
      <c r="P439" s="225"/>
    </row>
    <row r="440" spans="1:16" x14ac:dyDescent="0.2">
      <c r="A440" s="249"/>
      <c r="B440" s="124" t="s">
        <v>16</v>
      </c>
      <c r="C440" s="3" t="s">
        <v>41</v>
      </c>
      <c r="D440" s="128" t="s">
        <v>210</v>
      </c>
      <c r="E440" s="128" t="s">
        <v>212</v>
      </c>
      <c r="F440" s="3" t="s">
        <v>248</v>
      </c>
      <c r="G440" s="92" t="s">
        <v>47</v>
      </c>
      <c r="H440" s="5">
        <f>I440+J440+K440+L440</f>
        <v>355</v>
      </c>
      <c r="I440" s="5">
        <v>355</v>
      </c>
      <c r="J440" s="5">
        <v>0</v>
      </c>
      <c r="K440" s="5">
        <v>0</v>
      </c>
      <c r="L440" s="5">
        <v>0</v>
      </c>
      <c r="M440" s="5">
        <v>355</v>
      </c>
      <c r="N440" s="5">
        <v>355</v>
      </c>
      <c r="O440" s="225"/>
      <c r="P440" s="225"/>
    </row>
    <row r="441" spans="1:16" x14ac:dyDescent="0.2">
      <c r="A441" s="249"/>
      <c r="B441" s="124" t="s">
        <v>14</v>
      </c>
      <c r="C441" s="1"/>
      <c r="D441" s="2"/>
      <c r="E441" s="2"/>
      <c r="F441" s="2"/>
      <c r="G441" s="93"/>
      <c r="H441" s="5">
        <f>I441+J441+K441+L441</f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225"/>
      <c r="P441" s="225"/>
    </row>
    <row r="442" spans="1:16" x14ac:dyDescent="0.2">
      <c r="A442" s="249"/>
      <c r="B442" s="124" t="s">
        <v>15</v>
      </c>
      <c r="C442" s="1"/>
      <c r="D442" s="2"/>
      <c r="E442" s="2"/>
      <c r="F442" s="2"/>
      <c r="G442" s="93"/>
      <c r="H442" s="5">
        <f>I442+J442+K442+L442</f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225"/>
      <c r="P442" s="225"/>
    </row>
    <row r="443" spans="1:16" x14ac:dyDescent="0.2">
      <c r="A443" s="249"/>
      <c r="B443" s="124" t="s">
        <v>12</v>
      </c>
      <c r="C443" s="1"/>
      <c r="D443" s="2"/>
      <c r="E443" s="2"/>
      <c r="F443" s="2"/>
      <c r="G443" s="93"/>
      <c r="H443" s="5">
        <f>I443+J443+K443+L443</f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156">
        <v>0</v>
      </c>
      <c r="O443" s="225"/>
      <c r="P443" s="225"/>
    </row>
    <row r="444" spans="1:16" x14ac:dyDescent="0.2">
      <c r="A444" s="250"/>
      <c r="B444" s="174" t="s">
        <v>535</v>
      </c>
      <c r="C444" s="1"/>
      <c r="D444" s="2"/>
      <c r="E444" s="2"/>
      <c r="F444" s="2"/>
      <c r="G444" s="93"/>
      <c r="H444" s="5">
        <f>I444+J444+K444+L444</f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156">
        <v>0</v>
      </c>
      <c r="O444" s="217"/>
      <c r="P444" s="217"/>
    </row>
    <row r="445" spans="1:16" ht="25.5" x14ac:dyDescent="0.2">
      <c r="A445" s="280" t="s">
        <v>583</v>
      </c>
      <c r="B445" s="124" t="s">
        <v>380</v>
      </c>
      <c r="C445" s="1"/>
      <c r="D445" s="2"/>
      <c r="E445" s="2"/>
      <c r="F445" s="2"/>
      <c r="G445" s="93"/>
      <c r="H445" s="89">
        <v>275</v>
      </c>
      <c r="I445" s="89">
        <v>0</v>
      </c>
      <c r="J445" s="89">
        <v>0</v>
      </c>
      <c r="K445" s="89">
        <v>275</v>
      </c>
      <c r="L445" s="89">
        <v>0</v>
      </c>
      <c r="M445" s="5">
        <v>275</v>
      </c>
      <c r="N445" s="5">
        <v>275</v>
      </c>
      <c r="O445" s="221" t="s">
        <v>296</v>
      </c>
      <c r="P445" s="221" t="s">
        <v>391</v>
      </c>
    </row>
    <row r="446" spans="1:16" ht="25.5" x14ac:dyDescent="0.2">
      <c r="A446" s="229"/>
      <c r="B446" s="124" t="s">
        <v>96</v>
      </c>
      <c r="C446" s="1"/>
      <c r="D446" s="2"/>
      <c r="E446" s="2"/>
      <c r="F446" s="2"/>
      <c r="G446" s="93"/>
      <c r="H446" s="5">
        <v>0.6</v>
      </c>
      <c r="I446" s="5" t="s">
        <v>206</v>
      </c>
      <c r="J446" s="5" t="s">
        <v>206</v>
      </c>
      <c r="K446" s="5" t="s">
        <v>206</v>
      </c>
      <c r="L446" s="5" t="s">
        <v>206</v>
      </c>
      <c r="M446" s="5">
        <v>1.1000000000000001</v>
      </c>
      <c r="N446" s="5">
        <v>1.1000000000000001</v>
      </c>
      <c r="O446" s="225"/>
      <c r="P446" s="225"/>
    </row>
    <row r="447" spans="1:16" x14ac:dyDescent="0.2">
      <c r="A447" s="229"/>
      <c r="B447" s="124" t="s">
        <v>77</v>
      </c>
      <c r="C447" s="3"/>
      <c r="D447" s="128"/>
      <c r="E447" s="128"/>
      <c r="F447" s="3"/>
      <c r="G447" s="92"/>
      <c r="H447" s="5">
        <f>SUM(H448:H451)</f>
        <v>1000</v>
      </c>
      <c r="I447" s="5">
        <f t="shared" ref="I447:N447" si="233">SUM(I448:I451)</f>
        <v>262</v>
      </c>
      <c r="J447" s="5">
        <f t="shared" si="233"/>
        <v>0</v>
      </c>
      <c r="K447" s="5">
        <f t="shared" si="233"/>
        <v>0</v>
      </c>
      <c r="L447" s="5">
        <f t="shared" si="233"/>
        <v>738</v>
      </c>
      <c r="M447" s="5">
        <f t="shared" si="233"/>
        <v>1000</v>
      </c>
      <c r="N447" s="5">
        <f t="shared" si="233"/>
        <v>1000</v>
      </c>
      <c r="O447" s="225"/>
      <c r="P447" s="225"/>
    </row>
    <row r="448" spans="1:16" x14ac:dyDescent="0.2">
      <c r="A448" s="229"/>
      <c r="B448" s="124" t="s">
        <v>16</v>
      </c>
      <c r="C448" s="3" t="s">
        <v>41</v>
      </c>
      <c r="D448" s="128" t="s">
        <v>210</v>
      </c>
      <c r="E448" s="128" t="s">
        <v>212</v>
      </c>
      <c r="F448" s="3" t="s">
        <v>248</v>
      </c>
      <c r="G448" s="92" t="s">
        <v>47</v>
      </c>
      <c r="H448" s="5">
        <f>I448+J448+K448+L448</f>
        <v>1000</v>
      </c>
      <c r="I448" s="5">
        <v>262</v>
      </c>
      <c r="J448" s="5">
        <v>0</v>
      </c>
      <c r="K448" s="5">
        <v>0</v>
      </c>
      <c r="L448" s="5">
        <f>1000-262</f>
        <v>738</v>
      </c>
      <c r="M448" s="5">
        <v>1000</v>
      </c>
      <c r="N448" s="150">
        <v>1000</v>
      </c>
      <c r="O448" s="225"/>
      <c r="P448" s="225"/>
    </row>
    <row r="449" spans="1:16" x14ac:dyDescent="0.2">
      <c r="A449" s="229"/>
      <c r="B449" s="124" t="s">
        <v>14</v>
      </c>
      <c r="C449" s="1"/>
      <c r="D449" s="2"/>
      <c r="E449" s="2"/>
      <c r="F449" s="2"/>
      <c r="G449" s="93"/>
      <c r="H449" s="5">
        <f>I449+J449+K449+L449</f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156">
        <v>0</v>
      </c>
      <c r="O449" s="225"/>
      <c r="P449" s="225"/>
    </row>
    <row r="450" spans="1:16" x14ac:dyDescent="0.2">
      <c r="A450" s="229"/>
      <c r="B450" s="124" t="s">
        <v>15</v>
      </c>
      <c r="C450" s="1"/>
      <c r="D450" s="2"/>
      <c r="E450" s="2"/>
      <c r="F450" s="2"/>
      <c r="G450" s="93"/>
      <c r="H450" s="5">
        <f>I450+J450+K450+L450</f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156">
        <v>0</v>
      </c>
      <c r="O450" s="225"/>
      <c r="P450" s="225"/>
    </row>
    <row r="451" spans="1:16" x14ac:dyDescent="0.2">
      <c r="A451" s="229"/>
      <c r="B451" s="124" t="s">
        <v>12</v>
      </c>
      <c r="C451" s="1"/>
      <c r="D451" s="2"/>
      <c r="E451" s="2"/>
      <c r="F451" s="2"/>
      <c r="G451" s="93"/>
      <c r="H451" s="5">
        <f>I451+J451+K451+L451</f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156">
        <v>0</v>
      </c>
      <c r="O451" s="225"/>
      <c r="P451" s="225"/>
    </row>
    <row r="452" spans="1:16" ht="70.5" customHeight="1" x14ac:dyDescent="0.2">
      <c r="A452" s="236"/>
      <c r="B452" s="174" t="s">
        <v>535</v>
      </c>
      <c r="C452" s="1"/>
      <c r="D452" s="2"/>
      <c r="E452" s="2"/>
      <c r="F452" s="2"/>
      <c r="G452" s="93"/>
      <c r="H452" s="5">
        <f>I452+J452+K452+L452</f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156">
        <v>0</v>
      </c>
      <c r="O452" s="217"/>
      <c r="P452" s="217"/>
    </row>
    <row r="453" spans="1:16" x14ac:dyDescent="0.2">
      <c r="A453" s="239" t="s">
        <v>18</v>
      </c>
      <c r="B453" s="101" t="s">
        <v>219</v>
      </c>
      <c r="C453" s="102"/>
      <c r="D453" s="103"/>
      <c r="E453" s="103"/>
      <c r="F453" s="103"/>
      <c r="G453" s="104"/>
      <c r="H453" s="105">
        <f>H454+H455+H456+H457</f>
        <v>1355</v>
      </c>
      <c r="I453" s="105">
        <f>I454+I455+I456+I457</f>
        <v>617</v>
      </c>
      <c r="J453" s="105">
        <f t="shared" ref="J453:N453" si="234">J454+J455+J456+J457</f>
        <v>0</v>
      </c>
      <c r="K453" s="105">
        <f t="shared" si="234"/>
        <v>0</v>
      </c>
      <c r="L453" s="105">
        <f t="shared" si="234"/>
        <v>738</v>
      </c>
      <c r="M453" s="105">
        <f t="shared" si="234"/>
        <v>1355</v>
      </c>
      <c r="N453" s="105">
        <f t="shared" si="234"/>
        <v>1355</v>
      </c>
      <c r="O453" s="239"/>
      <c r="P453" s="239"/>
    </row>
    <row r="454" spans="1:16" x14ac:dyDescent="0.2">
      <c r="A454" s="240"/>
      <c r="B454" s="101" t="s">
        <v>7</v>
      </c>
      <c r="C454" s="102"/>
      <c r="D454" s="103"/>
      <c r="E454" s="103"/>
      <c r="F454" s="103"/>
      <c r="G454" s="104"/>
      <c r="H454" s="105">
        <f>H432</f>
        <v>1355</v>
      </c>
      <c r="I454" s="105">
        <f t="shared" ref="I454:N454" si="235">I432</f>
        <v>617</v>
      </c>
      <c r="J454" s="105">
        <f t="shared" si="235"/>
        <v>0</v>
      </c>
      <c r="K454" s="105">
        <f t="shared" si="235"/>
        <v>0</v>
      </c>
      <c r="L454" s="105">
        <f t="shared" si="235"/>
        <v>738</v>
      </c>
      <c r="M454" s="105">
        <f t="shared" si="235"/>
        <v>1355</v>
      </c>
      <c r="N454" s="105">
        <f t="shared" si="235"/>
        <v>1355</v>
      </c>
      <c r="O454" s="240"/>
      <c r="P454" s="240"/>
    </row>
    <row r="455" spans="1:16" x14ac:dyDescent="0.2">
      <c r="A455" s="240"/>
      <c r="B455" s="101" t="s">
        <v>14</v>
      </c>
      <c r="C455" s="102"/>
      <c r="D455" s="103"/>
      <c r="E455" s="103"/>
      <c r="F455" s="103"/>
      <c r="G455" s="104"/>
      <c r="H455" s="105">
        <f>H433</f>
        <v>0</v>
      </c>
      <c r="I455" s="105">
        <f t="shared" ref="I455:N455" si="236">I433</f>
        <v>0</v>
      </c>
      <c r="J455" s="105">
        <f t="shared" si="236"/>
        <v>0</v>
      </c>
      <c r="K455" s="105">
        <f t="shared" si="236"/>
        <v>0</v>
      </c>
      <c r="L455" s="105">
        <f t="shared" si="236"/>
        <v>0</v>
      </c>
      <c r="M455" s="105">
        <f t="shared" si="236"/>
        <v>0</v>
      </c>
      <c r="N455" s="105">
        <f t="shared" si="236"/>
        <v>0</v>
      </c>
      <c r="O455" s="240"/>
      <c r="P455" s="240"/>
    </row>
    <row r="456" spans="1:16" x14ac:dyDescent="0.2">
      <c r="A456" s="240"/>
      <c r="B456" s="101" t="s">
        <v>15</v>
      </c>
      <c r="C456" s="102"/>
      <c r="D456" s="103"/>
      <c r="E456" s="103"/>
      <c r="F456" s="103"/>
      <c r="G456" s="104"/>
      <c r="H456" s="105">
        <f>H434</f>
        <v>0</v>
      </c>
      <c r="I456" s="105">
        <f t="shared" ref="I456:N456" si="237">I434</f>
        <v>0</v>
      </c>
      <c r="J456" s="105">
        <f t="shared" si="237"/>
        <v>0</v>
      </c>
      <c r="K456" s="105">
        <f t="shared" si="237"/>
        <v>0</v>
      </c>
      <c r="L456" s="105">
        <f t="shared" si="237"/>
        <v>0</v>
      </c>
      <c r="M456" s="105">
        <f t="shared" si="237"/>
        <v>0</v>
      </c>
      <c r="N456" s="105">
        <f t="shared" si="237"/>
        <v>0</v>
      </c>
      <c r="O456" s="240"/>
      <c r="P456" s="240"/>
    </row>
    <row r="457" spans="1:16" x14ac:dyDescent="0.2">
      <c r="A457" s="240"/>
      <c r="B457" s="178" t="s">
        <v>10</v>
      </c>
      <c r="C457" s="179"/>
      <c r="D457" s="180"/>
      <c r="E457" s="180"/>
      <c r="F457" s="180"/>
      <c r="G457" s="181"/>
      <c r="H457" s="105">
        <f>H435</f>
        <v>0</v>
      </c>
      <c r="I457" s="105">
        <f t="shared" ref="I457:N458" si="238">I435</f>
        <v>0</v>
      </c>
      <c r="J457" s="105">
        <f t="shared" si="238"/>
        <v>0</v>
      </c>
      <c r="K457" s="105">
        <f t="shared" si="238"/>
        <v>0</v>
      </c>
      <c r="L457" s="105">
        <f t="shared" si="238"/>
        <v>0</v>
      </c>
      <c r="M457" s="105">
        <f t="shared" si="238"/>
        <v>0</v>
      </c>
      <c r="N457" s="105">
        <f t="shared" si="238"/>
        <v>0</v>
      </c>
      <c r="O457" s="240"/>
      <c r="P457" s="240"/>
    </row>
    <row r="458" spans="1:16" s="22" customFormat="1" x14ac:dyDescent="0.2">
      <c r="A458" s="220"/>
      <c r="B458" s="101" t="s">
        <v>535</v>
      </c>
      <c r="C458" s="102"/>
      <c r="D458" s="103"/>
      <c r="E458" s="103"/>
      <c r="F458" s="103"/>
      <c r="G458" s="104"/>
      <c r="H458" s="105">
        <f>H436</f>
        <v>0</v>
      </c>
      <c r="I458" s="105">
        <f t="shared" si="238"/>
        <v>0</v>
      </c>
      <c r="J458" s="105">
        <f t="shared" si="238"/>
        <v>0</v>
      </c>
      <c r="K458" s="105">
        <f t="shared" si="238"/>
        <v>0</v>
      </c>
      <c r="L458" s="105">
        <f t="shared" si="238"/>
        <v>0</v>
      </c>
      <c r="M458" s="105">
        <f t="shared" si="238"/>
        <v>0</v>
      </c>
      <c r="N458" s="105">
        <f t="shared" si="238"/>
        <v>0</v>
      </c>
      <c r="O458" s="220"/>
      <c r="P458" s="220"/>
    </row>
    <row r="459" spans="1:16" x14ac:dyDescent="0.2">
      <c r="A459" s="244" t="s">
        <v>123</v>
      </c>
      <c r="B459" s="245"/>
      <c r="C459" s="245"/>
      <c r="D459" s="245"/>
      <c r="E459" s="245"/>
      <c r="F459" s="245"/>
      <c r="G459" s="245"/>
      <c r="H459" s="245"/>
      <c r="I459" s="245"/>
      <c r="J459" s="245"/>
      <c r="K459" s="245"/>
      <c r="L459" s="245"/>
      <c r="M459" s="245"/>
      <c r="N459" s="245"/>
      <c r="O459" s="245"/>
      <c r="P459" s="246"/>
    </row>
    <row r="460" spans="1:16" ht="25.5" x14ac:dyDescent="0.2">
      <c r="A460" s="248" t="s">
        <v>584</v>
      </c>
      <c r="B460" s="124" t="s">
        <v>29</v>
      </c>
      <c r="C460" s="1"/>
      <c r="D460" s="2"/>
      <c r="E460" s="2"/>
      <c r="F460" s="2"/>
      <c r="G460" s="93"/>
      <c r="H460" s="5" t="s">
        <v>51</v>
      </c>
      <c r="I460" s="5" t="s">
        <v>51</v>
      </c>
      <c r="J460" s="5" t="s">
        <v>51</v>
      </c>
      <c r="K460" s="5" t="s">
        <v>51</v>
      </c>
      <c r="L460" s="5" t="s">
        <v>51</v>
      </c>
      <c r="M460" s="5" t="s">
        <v>51</v>
      </c>
      <c r="N460" s="5" t="s">
        <v>51</v>
      </c>
      <c r="O460" s="221" t="s">
        <v>297</v>
      </c>
      <c r="P460" s="221" t="s">
        <v>153</v>
      </c>
    </row>
    <row r="461" spans="1:16" ht="25.5" x14ac:dyDescent="0.2">
      <c r="A461" s="249"/>
      <c r="B461" s="124" t="s">
        <v>94</v>
      </c>
      <c r="C461" s="1"/>
      <c r="D461" s="2"/>
      <c r="E461" s="2"/>
      <c r="F461" s="2"/>
      <c r="G461" s="93"/>
      <c r="H461" s="5" t="s">
        <v>51</v>
      </c>
      <c r="I461" s="5" t="s">
        <v>206</v>
      </c>
      <c r="J461" s="5" t="s">
        <v>206</v>
      </c>
      <c r="K461" s="5" t="s">
        <v>206</v>
      </c>
      <c r="L461" s="5" t="s">
        <v>206</v>
      </c>
      <c r="M461" s="5" t="s">
        <v>51</v>
      </c>
      <c r="N461" s="5" t="s">
        <v>51</v>
      </c>
      <c r="O461" s="225"/>
      <c r="P461" s="225"/>
    </row>
    <row r="462" spans="1:16" x14ac:dyDescent="0.2">
      <c r="A462" s="249"/>
      <c r="B462" s="124" t="s">
        <v>74</v>
      </c>
      <c r="C462" s="1"/>
      <c r="D462" s="2"/>
      <c r="E462" s="2"/>
      <c r="F462" s="2"/>
      <c r="G462" s="93"/>
      <c r="H462" s="5">
        <f>SUM(H463:H481)</f>
        <v>30589618</v>
      </c>
      <c r="I462" s="5">
        <f t="shared" ref="I462:N462" si="239">SUM(I463:I481)</f>
        <v>7232285.8300000001</v>
      </c>
      <c r="J462" s="5">
        <f t="shared" si="239"/>
        <v>9921182.370000001</v>
      </c>
      <c r="K462" s="5">
        <f t="shared" si="239"/>
        <v>4531920.26</v>
      </c>
      <c r="L462" s="5">
        <f t="shared" si="239"/>
        <v>8904229.5399999991</v>
      </c>
      <c r="M462" s="5">
        <f t="shared" si="239"/>
        <v>32092797.100000001</v>
      </c>
      <c r="N462" s="5">
        <f t="shared" si="239"/>
        <v>33917761.400000006</v>
      </c>
      <c r="O462" s="225"/>
      <c r="P462" s="225"/>
    </row>
    <row r="463" spans="1:16" x14ac:dyDescent="0.2">
      <c r="A463" s="249"/>
      <c r="B463" s="228" t="s">
        <v>16</v>
      </c>
      <c r="C463" s="1">
        <f>C485</f>
        <v>136</v>
      </c>
      <c r="D463" s="1" t="str">
        <f t="shared" ref="D463:G463" si="240">D485</f>
        <v>07</v>
      </c>
      <c r="E463" s="1" t="str">
        <f t="shared" si="240"/>
        <v>01</v>
      </c>
      <c r="F463" s="1" t="str">
        <f t="shared" si="240"/>
        <v>0710470110</v>
      </c>
      <c r="G463" s="93">
        <f t="shared" si="240"/>
        <v>530</v>
      </c>
      <c r="H463" s="5">
        <f>H485</f>
        <v>10052073.5</v>
      </c>
      <c r="I463" s="5">
        <f t="shared" ref="I463:N463" si="241">I485</f>
        <v>2419516.7999999998</v>
      </c>
      <c r="J463" s="5">
        <f t="shared" si="241"/>
        <v>3113641.5</v>
      </c>
      <c r="K463" s="5">
        <f t="shared" si="241"/>
        <v>1790720.1</v>
      </c>
      <c r="L463" s="5">
        <f t="shared" si="241"/>
        <v>2728195.1</v>
      </c>
      <c r="M463" s="5">
        <f t="shared" si="241"/>
        <v>10552621.800000001</v>
      </c>
      <c r="N463" s="5">
        <f t="shared" si="241"/>
        <v>11107776</v>
      </c>
      <c r="O463" s="225"/>
      <c r="P463" s="225"/>
    </row>
    <row r="464" spans="1:16" x14ac:dyDescent="0.2">
      <c r="A464" s="249"/>
      <c r="B464" s="229"/>
      <c r="C464" s="1">
        <f>C493</f>
        <v>136</v>
      </c>
      <c r="D464" s="1" t="str">
        <f t="shared" ref="D464:G464" si="242">D493</f>
        <v>07</v>
      </c>
      <c r="E464" s="1" t="str">
        <f t="shared" si="242"/>
        <v>02</v>
      </c>
      <c r="F464" s="1" t="str">
        <f t="shared" si="242"/>
        <v>0710470140</v>
      </c>
      <c r="G464" s="93">
        <f t="shared" si="242"/>
        <v>530</v>
      </c>
      <c r="H464" s="5">
        <f>H493</f>
        <v>1160839.7</v>
      </c>
      <c r="I464" s="5">
        <f t="shared" ref="I464:N464" si="243">I493</f>
        <v>286769.3</v>
      </c>
      <c r="J464" s="5">
        <f t="shared" si="243"/>
        <v>363088.2</v>
      </c>
      <c r="K464" s="5">
        <f t="shared" si="243"/>
        <v>205604.4</v>
      </c>
      <c r="L464" s="5">
        <f t="shared" si="243"/>
        <v>305377.8</v>
      </c>
      <c r="M464" s="5">
        <f t="shared" si="243"/>
        <v>1219903</v>
      </c>
      <c r="N464" s="5">
        <f t="shared" si="243"/>
        <v>1272231.7</v>
      </c>
      <c r="O464" s="225"/>
      <c r="P464" s="225"/>
    </row>
    <row r="465" spans="1:16" x14ac:dyDescent="0.2">
      <c r="A465" s="249"/>
      <c r="B465" s="229"/>
      <c r="C465" s="1">
        <f>C501</f>
        <v>136</v>
      </c>
      <c r="D465" s="1" t="str">
        <f t="shared" ref="D465:G465" si="244">D501</f>
        <v>07</v>
      </c>
      <c r="E465" s="1" t="str">
        <f t="shared" si="244"/>
        <v>02</v>
      </c>
      <c r="F465" s="1" t="str">
        <f t="shared" si="244"/>
        <v>0710470120</v>
      </c>
      <c r="G465" s="93">
        <f t="shared" si="244"/>
        <v>530</v>
      </c>
      <c r="H465" s="5">
        <f>H501</f>
        <v>16873600.800000001</v>
      </c>
      <c r="I465" s="5">
        <f t="shared" ref="I465:N465" si="245">I501</f>
        <v>3900663.9</v>
      </c>
      <c r="J465" s="5">
        <f t="shared" si="245"/>
        <v>5849017.7000000002</v>
      </c>
      <c r="K465" s="5">
        <f t="shared" si="245"/>
        <v>2081480</v>
      </c>
      <c r="L465" s="5">
        <f t="shared" si="245"/>
        <v>5042439.2</v>
      </c>
      <c r="M465" s="5">
        <f t="shared" si="245"/>
        <v>17785397.899999999</v>
      </c>
      <c r="N465" s="5">
        <f t="shared" si="245"/>
        <v>18953333.399999999</v>
      </c>
      <c r="O465" s="225"/>
      <c r="P465" s="225"/>
    </row>
    <row r="466" spans="1:16" x14ac:dyDescent="0.2">
      <c r="A466" s="249"/>
      <c r="B466" s="229"/>
      <c r="C466" s="1">
        <f>C509</f>
        <v>136</v>
      </c>
      <c r="D466" s="1" t="str">
        <f t="shared" ref="D466:E466" si="246">D509</f>
        <v>10</v>
      </c>
      <c r="E466" s="1" t="str">
        <f t="shared" si="246"/>
        <v>03</v>
      </c>
      <c r="F466" s="2" t="str">
        <f>F509</f>
        <v>0710470849</v>
      </c>
      <c r="G466" s="93">
        <f>G509</f>
        <v>530</v>
      </c>
      <c r="H466" s="5">
        <f>H509</f>
        <v>1547151.1</v>
      </c>
      <c r="I466" s="5">
        <f>I509</f>
        <v>389589.08</v>
      </c>
      <c r="J466" s="5">
        <f t="shared" ref="J466:N466" si="247">J509</f>
        <v>354397.22</v>
      </c>
      <c r="K466" s="5">
        <f t="shared" si="247"/>
        <v>200573.81</v>
      </c>
      <c r="L466" s="5">
        <f t="shared" si="247"/>
        <v>602590.99</v>
      </c>
      <c r="M466" s="5">
        <f t="shared" si="247"/>
        <v>1537129.8</v>
      </c>
      <c r="N466" s="5">
        <f t="shared" si="247"/>
        <v>1548350.7</v>
      </c>
      <c r="O466" s="225"/>
      <c r="P466" s="225"/>
    </row>
    <row r="467" spans="1:16" x14ac:dyDescent="0.2">
      <c r="A467" s="249"/>
      <c r="B467" s="229"/>
      <c r="C467" s="1">
        <f t="shared" ref="C467:N472" si="248">C517</f>
        <v>136</v>
      </c>
      <c r="D467" s="1" t="str">
        <f t="shared" si="248"/>
        <v>07</v>
      </c>
      <c r="E467" s="1" t="str">
        <f t="shared" si="248"/>
        <v>02</v>
      </c>
      <c r="F467" s="1" t="str">
        <f t="shared" si="248"/>
        <v>0710400620</v>
      </c>
      <c r="G467" s="93">
        <f t="shared" si="248"/>
        <v>611</v>
      </c>
      <c r="H467" s="5">
        <f t="shared" si="248"/>
        <v>117325.5</v>
      </c>
      <c r="I467" s="5">
        <f t="shared" si="248"/>
        <v>25000</v>
      </c>
      <c r="J467" s="5">
        <f t="shared" si="248"/>
        <v>36000</v>
      </c>
      <c r="K467" s="5">
        <f t="shared" si="248"/>
        <v>23000</v>
      </c>
      <c r="L467" s="5">
        <f t="shared" si="248"/>
        <v>33325.5</v>
      </c>
      <c r="M467" s="5">
        <f t="shared" si="248"/>
        <v>122283.7</v>
      </c>
      <c r="N467" s="5">
        <f t="shared" si="248"/>
        <v>128191.7</v>
      </c>
      <c r="O467" s="225"/>
      <c r="P467" s="225"/>
    </row>
    <row r="468" spans="1:16" x14ac:dyDescent="0.2">
      <c r="A468" s="249"/>
      <c r="B468" s="229"/>
      <c r="C468" s="1">
        <f t="shared" si="248"/>
        <v>136</v>
      </c>
      <c r="D468" s="1" t="str">
        <f t="shared" si="248"/>
        <v>07</v>
      </c>
      <c r="E468" s="1" t="str">
        <f t="shared" si="248"/>
        <v>02</v>
      </c>
      <c r="F468" s="1" t="str">
        <f t="shared" si="248"/>
        <v>0710400630</v>
      </c>
      <c r="G468" s="93">
        <f t="shared" si="248"/>
        <v>611</v>
      </c>
      <c r="H468" s="5">
        <f t="shared" si="248"/>
        <v>281147.5</v>
      </c>
      <c r="I468" s="5">
        <f t="shared" si="248"/>
        <v>68331</v>
      </c>
      <c r="J468" s="5">
        <f t="shared" si="248"/>
        <v>89738.8</v>
      </c>
      <c r="K468" s="5">
        <f t="shared" si="248"/>
        <v>57034.6</v>
      </c>
      <c r="L468" s="5">
        <f t="shared" si="248"/>
        <v>66043.100000000006</v>
      </c>
      <c r="M468" s="5">
        <f t="shared" si="248"/>
        <v>292516.3</v>
      </c>
      <c r="N468" s="5">
        <f t="shared" si="248"/>
        <v>305842.5</v>
      </c>
      <c r="O468" s="225"/>
      <c r="P468" s="225"/>
    </row>
    <row r="469" spans="1:16" x14ac:dyDescent="0.2">
      <c r="A469" s="249"/>
      <c r="B469" s="229"/>
      <c r="C469" s="1">
        <f t="shared" si="248"/>
        <v>136</v>
      </c>
      <c r="D469" s="1" t="str">
        <f t="shared" si="248"/>
        <v>07</v>
      </c>
      <c r="E469" s="1" t="str">
        <f t="shared" si="248"/>
        <v>02</v>
      </c>
      <c r="F469" s="1" t="str">
        <f t="shared" si="248"/>
        <v>0710400630</v>
      </c>
      <c r="G469" s="93">
        <f t="shared" si="248"/>
        <v>621</v>
      </c>
      <c r="H469" s="5">
        <f t="shared" si="248"/>
        <v>86777.5</v>
      </c>
      <c r="I469" s="5">
        <f t="shared" si="248"/>
        <v>21000</v>
      </c>
      <c r="J469" s="5">
        <f t="shared" si="248"/>
        <v>24000</v>
      </c>
      <c r="K469" s="5">
        <f t="shared" si="248"/>
        <v>19000</v>
      </c>
      <c r="L469" s="5">
        <f t="shared" si="248"/>
        <v>22777.5</v>
      </c>
      <c r="M469" s="5">
        <f t="shared" si="248"/>
        <v>89580.3</v>
      </c>
      <c r="N469" s="5">
        <f t="shared" si="248"/>
        <v>92839.3</v>
      </c>
      <c r="O469" s="225"/>
      <c r="P469" s="225"/>
    </row>
    <row r="470" spans="1:16" x14ac:dyDescent="0.2">
      <c r="A470" s="249"/>
      <c r="B470" s="229"/>
      <c r="C470" s="1">
        <f t="shared" si="248"/>
        <v>136</v>
      </c>
      <c r="D470" s="1" t="str">
        <f t="shared" si="248"/>
        <v>07</v>
      </c>
      <c r="E470" s="1" t="str">
        <f t="shared" si="248"/>
        <v>09</v>
      </c>
      <c r="F470" s="1" t="str">
        <f t="shared" si="248"/>
        <v>0710400660</v>
      </c>
      <c r="G470" s="93">
        <f t="shared" si="248"/>
        <v>611</v>
      </c>
      <c r="H470" s="5">
        <f t="shared" si="248"/>
        <v>124093</v>
      </c>
      <c r="I470" s="5">
        <f t="shared" si="248"/>
        <v>30562.400000000001</v>
      </c>
      <c r="J470" s="5">
        <f t="shared" si="248"/>
        <v>33362.300000000003</v>
      </c>
      <c r="K470" s="5">
        <f t="shared" si="248"/>
        <v>27467.8</v>
      </c>
      <c r="L470" s="5">
        <f t="shared" si="248"/>
        <v>32700.5</v>
      </c>
      <c r="M470" s="5">
        <f t="shared" si="248"/>
        <v>129402.6</v>
      </c>
      <c r="N470" s="5">
        <f t="shared" si="248"/>
        <v>135360.1</v>
      </c>
      <c r="O470" s="225"/>
      <c r="P470" s="225"/>
    </row>
    <row r="471" spans="1:16" x14ac:dyDescent="0.2">
      <c r="A471" s="249"/>
      <c r="B471" s="229"/>
      <c r="C471" s="1">
        <f t="shared" si="248"/>
        <v>136</v>
      </c>
      <c r="D471" s="1" t="str">
        <f t="shared" si="248"/>
        <v>07</v>
      </c>
      <c r="E471" s="1" t="str">
        <f t="shared" si="248"/>
        <v>03</v>
      </c>
      <c r="F471" s="3" t="s">
        <v>234</v>
      </c>
      <c r="G471" s="93">
        <f t="shared" si="248"/>
        <v>611</v>
      </c>
      <c r="H471" s="5">
        <f t="shared" si="248"/>
        <v>32365.7</v>
      </c>
      <c r="I471" s="5">
        <f t="shared" si="248"/>
        <v>8340.2999999999993</v>
      </c>
      <c r="J471" s="5">
        <f t="shared" si="248"/>
        <v>7837.6</v>
      </c>
      <c r="K471" s="5">
        <f t="shared" si="248"/>
        <v>7650.9</v>
      </c>
      <c r="L471" s="5">
        <f t="shared" si="248"/>
        <v>8536.9000000000015</v>
      </c>
      <c r="M471" s="5">
        <f t="shared" si="248"/>
        <v>33840.400000000001</v>
      </c>
      <c r="N471" s="5">
        <f t="shared" si="248"/>
        <v>35545.1</v>
      </c>
      <c r="O471" s="225"/>
      <c r="P471" s="225"/>
    </row>
    <row r="472" spans="1:16" x14ac:dyDescent="0.2">
      <c r="A472" s="249"/>
      <c r="B472" s="229"/>
      <c r="C472" s="1">
        <f t="shared" si="248"/>
        <v>136</v>
      </c>
      <c r="D472" s="1" t="str">
        <f t="shared" si="248"/>
        <v>07</v>
      </c>
      <c r="E472" s="1" t="str">
        <f t="shared" si="248"/>
        <v>03</v>
      </c>
      <c r="F472" s="3" t="s">
        <v>234</v>
      </c>
      <c r="G472" s="93">
        <f t="shared" si="248"/>
        <v>621</v>
      </c>
      <c r="H472" s="5">
        <f t="shared" si="248"/>
        <v>103234</v>
      </c>
      <c r="I472" s="5">
        <f t="shared" si="248"/>
        <v>22900</v>
      </c>
      <c r="J472" s="5">
        <f t="shared" si="248"/>
        <v>22900</v>
      </c>
      <c r="K472" s="5">
        <f t="shared" si="248"/>
        <v>18600</v>
      </c>
      <c r="L472" s="5">
        <f t="shared" si="248"/>
        <v>38834</v>
      </c>
      <c r="M472" s="5">
        <f t="shared" si="248"/>
        <v>118414.6</v>
      </c>
      <c r="N472" s="5">
        <f t="shared" si="248"/>
        <v>124588.2</v>
      </c>
      <c r="O472" s="225"/>
      <c r="P472" s="225"/>
    </row>
    <row r="473" spans="1:16" x14ac:dyDescent="0.2">
      <c r="A473" s="249"/>
      <c r="B473" s="229"/>
      <c r="C473" s="1">
        <f>C530</f>
        <v>136</v>
      </c>
      <c r="D473" s="1" t="str">
        <f t="shared" ref="D473:G473" si="249">D530</f>
        <v>07</v>
      </c>
      <c r="E473" s="1" t="str">
        <f t="shared" si="249"/>
        <v>09</v>
      </c>
      <c r="F473" s="1" t="str">
        <f t="shared" si="249"/>
        <v>0710400660</v>
      </c>
      <c r="G473" s="93" t="str">
        <f t="shared" si="249"/>
        <v>-</v>
      </c>
      <c r="H473" s="5">
        <f>H530</f>
        <v>196465.5</v>
      </c>
      <c r="I473" s="5">
        <f t="shared" ref="I473:N473" si="250">I530</f>
        <v>56521.25</v>
      </c>
      <c r="J473" s="5">
        <f t="shared" si="250"/>
        <v>24329.85</v>
      </c>
      <c r="K473" s="5">
        <f t="shared" si="250"/>
        <v>98739.95</v>
      </c>
      <c r="L473" s="5">
        <f t="shared" si="250"/>
        <v>16874.45</v>
      </c>
      <c r="M473" s="5">
        <f t="shared" si="250"/>
        <v>197162.5</v>
      </c>
      <c r="N473" s="5">
        <f t="shared" si="250"/>
        <v>199158.5</v>
      </c>
      <c r="O473" s="225"/>
      <c r="P473" s="225"/>
    </row>
    <row r="474" spans="1:16" x14ac:dyDescent="0.2">
      <c r="A474" s="249"/>
      <c r="B474" s="229"/>
      <c r="C474" s="1">
        <f>C538</f>
        <v>136</v>
      </c>
      <c r="D474" s="1" t="str">
        <f t="shared" ref="D474:N477" si="251">D538</f>
        <v>10</v>
      </c>
      <c r="E474" s="1" t="str">
        <f t="shared" si="251"/>
        <v>04</v>
      </c>
      <c r="F474" s="1" t="str">
        <f t="shared" si="251"/>
        <v>0710402019</v>
      </c>
      <c r="G474" s="93">
        <f t="shared" si="251"/>
        <v>321</v>
      </c>
      <c r="H474" s="5">
        <f t="shared" si="251"/>
        <v>36.199999999999996</v>
      </c>
      <c r="I474" s="5">
        <f t="shared" si="251"/>
        <v>9.6999999999999993</v>
      </c>
      <c r="J474" s="5">
        <f t="shared" si="251"/>
        <v>9.6999999999999993</v>
      </c>
      <c r="K474" s="5">
        <f t="shared" si="251"/>
        <v>9</v>
      </c>
      <c r="L474" s="5">
        <f t="shared" si="251"/>
        <v>7.8</v>
      </c>
      <c r="M474" s="5">
        <f t="shared" si="251"/>
        <v>36.200000000000003</v>
      </c>
      <c r="N474" s="5">
        <f t="shared" si="251"/>
        <v>36.200000000000003</v>
      </c>
      <c r="O474" s="225"/>
      <c r="P474" s="225"/>
    </row>
    <row r="475" spans="1:16" x14ac:dyDescent="0.2">
      <c r="A475" s="249"/>
      <c r="B475" s="229"/>
      <c r="C475" s="1">
        <f t="shared" ref="C475:M477" si="252">C539</f>
        <v>136</v>
      </c>
      <c r="D475" s="1" t="str">
        <f t="shared" si="252"/>
        <v>10</v>
      </c>
      <c r="E475" s="1" t="str">
        <f t="shared" si="252"/>
        <v>04</v>
      </c>
      <c r="F475" s="1" t="str">
        <f t="shared" si="252"/>
        <v>0710402019</v>
      </c>
      <c r="G475" s="93">
        <f t="shared" si="252"/>
        <v>612</v>
      </c>
      <c r="H475" s="5">
        <f t="shared" si="252"/>
        <v>936.50000000000011</v>
      </c>
      <c r="I475" s="5">
        <f t="shared" si="252"/>
        <v>184.8</v>
      </c>
      <c r="J475" s="5">
        <f t="shared" si="252"/>
        <v>217.9</v>
      </c>
      <c r="K475" s="5">
        <f t="shared" si="252"/>
        <v>166.2</v>
      </c>
      <c r="L475" s="5">
        <f t="shared" si="252"/>
        <v>367.6</v>
      </c>
      <c r="M475" s="5">
        <f t="shared" si="252"/>
        <v>936.5</v>
      </c>
      <c r="N475" s="5">
        <f t="shared" si="251"/>
        <v>936.5</v>
      </c>
      <c r="O475" s="225"/>
      <c r="P475" s="225"/>
    </row>
    <row r="476" spans="1:16" x14ac:dyDescent="0.2">
      <c r="A476" s="249"/>
      <c r="B476" s="229"/>
      <c r="C476" s="1">
        <f t="shared" si="252"/>
        <v>136</v>
      </c>
      <c r="D476" s="1" t="str">
        <f t="shared" si="251"/>
        <v>07</v>
      </c>
      <c r="E476" s="1" t="str">
        <f t="shared" si="251"/>
        <v>02</v>
      </c>
      <c r="F476" s="1" t="str">
        <f t="shared" si="251"/>
        <v>0710403349</v>
      </c>
      <c r="G476" s="93">
        <f t="shared" si="251"/>
        <v>612</v>
      </c>
      <c r="H476" s="5">
        <f t="shared" si="251"/>
        <v>12754.6</v>
      </c>
      <c r="I476" s="5">
        <f t="shared" si="251"/>
        <v>2705.3</v>
      </c>
      <c r="J476" s="5">
        <f t="shared" si="251"/>
        <v>2490.6999999999998</v>
      </c>
      <c r="K476" s="5">
        <f t="shared" si="251"/>
        <v>1805</v>
      </c>
      <c r="L476" s="5">
        <f t="shared" si="251"/>
        <v>5753.6</v>
      </c>
      <c r="M476" s="5">
        <f t="shared" si="251"/>
        <v>12754.6</v>
      </c>
      <c r="N476" s="5">
        <f t="shared" si="251"/>
        <v>12754.6</v>
      </c>
      <c r="O476" s="225"/>
      <c r="P476" s="225"/>
    </row>
    <row r="477" spans="1:16" s="37" customFormat="1" x14ac:dyDescent="0.2">
      <c r="A477" s="249"/>
      <c r="B477" s="251"/>
      <c r="C477" s="1">
        <f t="shared" si="252"/>
        <v>136</v>
      </c>
      <c r="D477" s="1" t="str">
        <f t="shared" si="251"/>
        <v>07</v>
      </c>
      <c r="E477" s="1" t="str">
        <f t="shared" si="251"/>
        <v>02</v>
      </c>
      <c r="F477" s="1" t="str">
        <f t="shared" si="251"/>
        <v>0710403349</v>
      </c>
      <c r="G477" s="93">
        <f t="shared" si="251"/>
        <v>622</v>
      </c>
      <c r="H477" s="5">
        <f t="shared" si="251"/>
        <v>616.9</v>
      </c>
      <c r="I477" s="5">
        <f t="shared" si="251"/>
        <v>192</v>
      </c>
      <c r="J477" s="5">
        <f t="shared" si="251"/>
        <v>150.9</v>
      </c>
      <c r="K477" s="5">
        <f t="shared" si="251"/>
        <v>68.5</v>
      </c>
      <c r="L477" s="5">
        <f t="shared" si="251"/>
        <v>205.5</v>
      </c>
      <c r="M477" s="5">
        <f t="shared" si="251"/>
        <v>616.9</v>
      </c>
      <c r="N477" s="5">
        <f t="shared" si="251"/>
        <v>616.9</v>
      </c>
      <c r="O477" s="225"/>
      <c r="P477" s="225"/>
    </row>
    <row r="478" spans="1:16" s="37" customFormat="1" x14ac:dyDescent="0.2">
      <c r="A478" s="249"/>
      <c r="B478" s="124" t="s">
        <v>14</v>
      </c>
      <c r="C478" s="1"/>
      <c r="D478" s="2"/>
      <c r="E478" s="2"/>
      <c r="F478" s="2"/>
      <c r="G478" s="93"/>
      <c r="H478" s="5">
        <f t="shared" ref="H478:N481" si="253">H486+H494+H502+H510+H523+H531</f>
        <v>0</v>
      </c>
      <c r="I478" s="5">
        <f t="shared" si="253"/>
        <v>0</v>
      </c>
      <c r="J478" s="5">
        <f t="shared" si="253"/>
        <v>0</v>
      </c>
      <c r="K478" s="5">
        <f t="shared" si="253"/>
        <v>0</v>
      </c>
      <c r="L478" s="5">
        <f t="shared" si="253"/>
        <v>0</v>
      </c>
      <c r="M478" s="5">
        <f t="shared" si="253"/>
        <v>0</v>
      </c>
      <c r="N478" s="5">
        <f t="shared" si="253"/>
        <v>0</v>
      </c>
      <c r="O478" s="225"/>
      <c r="P478" s="225"/>
    </row>
    <row r="479" spans="1:16" s="37" customFormat="1" x14ac:dyDescent="0.2">
      <c r="A479" s="249"/>
      <c r="B479" s="124" t="s">
        <v>15</v>
      </c>
      <c r="C479" s="1"/>
      <c r="D479" s="2"/>
      <c r="E479" s="2"/>
      <c r="F479" s="2"/>
      <c r="G479" s="93"/>
      <c r="H479" s="5">
        <f t="shared" si="253"/>
        <v>0</v>
      </c>
      <c r="I479" s="5">
        <f t="shared" si="253"/>
        <v>0</v>
      </c>
      <c r="J479" s="5">
        <f t="shared" si="253"/>
        <v>0</v>
      </c>
      <c r="K479" s="5">
        <f t="shared" si="253"/>
        <v>0</v>
      </c>
      <c r="L479" s="5">
        <f t="shared" si="253"/>
        <v>0</v>
      </c>
      <c r="M479" s="5">
        <f t="shared" si="253"/>
        <v>0</v>
      </c>
      <c r="N479" s="5">
        <f t="shared" si="253"/>
        <v>0</v>
      </c>
      <c r="O479" s="225"/>
      <c r="P479" s="225"/>
    </row>
    <row r="480" spans="1:16" s="37" customFormat="1" x14ac:dyDescent="0.2">
      <c r="A480" s="249"/>
      <c r="B480" s="124" t="s">
        <v>12</v>
      </c>
      <c r="C480" s="1"/>
      <c r="D480" s="2"/>
      <c r="E480" s="2"/>
      <c r="F480" s="2"/>
      <c r="G480" s="93"/>
      <c r="H480" s="5">
        <f t="shared" si="253"/>
        <v>0</v>
      </c>
      <c r="I480" s="5">
        <f t="shared" si="253"/>
        <v>0</v>
      </c>
      <c r="J480" s="5">
        <f t="shared" si="253"/>
        <v>0</v>
      </c>
      <c r="K480" s="5">
        <f t="shared" si="253"/>
        <v>0</v>
      </c>
      <c r="L480" s="5">
        <f t="shared" si="253"/>
        <v>0</v>
      </c>
      <c r="M480" s="5">
        <f t="shared" si="253"/>
        <v>0</v>
      </c>
      <c r="N480" s="5">
        <f t="shared" si="253"/>
        <v>0</v>
      </c>
      <c r="O480" s="225"/>
      <c r="P480" s="225"/>
    </row>
    <row r="481" spans="1:16" s="37" customFormat="1" x14ac:dyDescent="0.2">
      <c r="A481" s="254"/>
      <c r="B481" s="174" t="s">
        <v>535</v>
      </c>
      <c r="C481" s="1"/>
      <c r="D481" s="2"/>
      <c r="E481" s="2"/>
      <c r="F481" s="2"/>
      <c r="G481" s="93"/>
      <c r="H481" s="5">
        <f t="shared" si="253"/>
        <v>200</v>
      </c>
      <c r="I481" s="5">
        <f t="shared" si="253"/>
        <v>0</v>
      </c>
      <c r="J481" s="5">
        <f t="shared" si="253"/>
        <v>0</v>
      </c>
      <c r="K481" s="5">
        <f t="shared" si="253"/>
        <v>0</v>
      </c>
      <c r="L481" s="5">
        <f t="shared" si="253"/>
        <v>200</v>
      </c>
      <c r="M481" s="5">
        <f t="shared" si="253"/>
        <v>200</v>
      </c>
      <c r="N481" s="5">
        <f t="shared" si="253"/>
        <v>200</v>
      </c>
      <c r="O481" s="217"/>
      <c r="P481" s="217"/>
    </row>
    <row r="482" spans="1:16" s="37" customFormat="1" ht="25.5" customHeight="1" x14ac:dyDescent="0.2">
      <c r="A482" s="248" t="s">
        <v>585</v>
      </c>
      <c r="B482" s="124" t="s">
        <v>79</v>
      </c>
      <c r="C482" s="1"/>
      <c r="D482" s="2"/>
      <c r="E482" s="2"/>
      <c r="F482" s="2"/>
      <c r="G482" s="93"/>
      <c r="H482" s="89">
        <v>148451</v>
      </c>
      <c r="I482" s="89">
        <v>148451</v>
      </c>
      <c r="J482" s="89">
        <v>148451</v>
      </c>
      <c r="K482" s="89">
        <v>148451</v>
      </c>
      <c r="L482" s="89">
        <v>148451</v>
      </c>
      <c r="M482" s="89">
        <v>148451</v>
      </c>
      <c r="N482" s="89">
        <v>148451</v>
      </c>
      <c r="O482" s="221" t="s">
        <v>288</v>
      </c>
      <c r="P482" s="221" t="s">
        <v>190</v>
      </c>
    </row>
    <row r="483" spans="1:16" s="37" customFormat="1" ht="25.5" x14ac:dyDescent="0.2">
      <c r="A483" s="249"/>
      <c r="B483" s="124" t="s">
        <v>94</v>
      </c>
      <c r="C483" s="1"/>
      <c r="D483" s="2"/>
      <c r="E483" s="2"/>
      <c r="F483" s="2"/>
      <c r="G483" s="93"/>
      <c r="H483" s="5">
        <f>ROUND(H484/H482,1)</f>
        <v>67.7</v>
      </c>
      <c r="I483" s="5" t="s">
        <v>206</v>
      </c>
      <c r="J483" s="5" t="s">
        <v>206</v>
      </c>
      <c r="K483" s="5" t="s">
        <v>206</v>
      </c>
      <c r="L483" s="5" t="s">
        <v>206</v>
      </c>
      <c r="M483" s="126">
        <f t="shared" ref="M483:N483" si="254">ROUND(M484/M482,1)</f>
        <v>71.099999999999994</v>
      </c>
      <c r="N483" s="126">
        <f t="shared" si="254"/>
        <v>74.8</v>
      </c>
      <c r="O483" s="225"/>
      <c r="P483" s="225"/>
    </row>
    <row r="484" spans="1:16" s="37" customFormat="1" x14ac:dyDescent="0.2">
      <c r="A484" s="249"/>
      <c r="B484" s="124" t="s">
        <v>74</v>
      </c>
      <c r="C484" s="1"/>
      <c r="D484" s="2"/>
      <c r="E484" s="2"/>
      <c r="F484" s="2"/>
      <c r="G484" s="93"/>
      <c r="H484" s="5">
        <f t="shared" ref="H484:N484" si="255">SUM(H485:H488)</f>
        <v>10052073.5</v>
      </c>
      <c r="I484" s="5">
        <f t="shared" si="255"/>
        <v>2419516.7999999998</v>
      </c>
      <c r="J484" s="5">
        <f t="shared" si="255"/>
        <v>3113641.5</v>
      </c>
      <c r="K484" s="5">
        <f t="shared" si="255"/>
        <v>1790720.1</v>
      </c>
      <c r="L484" s="5">
        <f t="shared" si="255"/>
        <v>2728195.1</v>
      </c>
      <c r="M484" s="5">
        <f t="shared" si="255"/>
        <v>10552621.800000001</v>
      </c>
      <c r="N484" s="5">
        <f t="shared" si="255"/>
        <v>11107776</v>
      </c>
      <c r="O484" s="225"/>
      <c r="P484" s="225"/>
    </row>
    <row r="485" spans="1:16" s="37" customFormat="1" x14ac:dyDescent="0.2">
      <c r="A485" s="249"/>
      <c r="B485" s="124" t="s">
        <v>16</v>
      </c>
      <c r="C485" s="1">
        <v>136</v>
      </c>
      <c r="D485" s="2" t="s">
        <v>210</v>
      </c>
      <c r="E485" s="3" t="s">
        <v>209</v>
      </c>
      <c r="F485" s="2" t="s">
        <v>224</v>
      </c>
      <c r="G485" s="93">
        <v>530</v>
      </c>
      <c r="H485" s="5">
        <f>I485+J485+K485+L485</f>
        <v>10052073.5</v>
      </c>
      <c r="I485" s="5">
        <v>2419516.7999999998</v>
      </c>
      <c r="J485" s="5">
        <v>3113641.5</v>
      </c>
      <c r="K485" s="5">
        <v>1790720.1</v>
      </c>
      <c r="L485" s="5">
        <v>2728195.1</v>
      </c>
      <c r="M485" s="5">
        <v>10552621.800000001</v>
      </c>
      <c r="N485" s="5">
        <v>11107776</v>
      </c>
      <c r="O485" s="225"/>
      <c r="P485" s="225"/>
    </row>
    <row r="486" spans="1:16" s="37" customFormat="1" x14ac:dyDescent="0.2">
      <c r="A486" s="249"/>
      <c r="B486" s="124" t="s">
        <v>14</v>
      </c>
      <c r="C486" s="1"/>
      <c r="D486" s="2"/>
      <c r="E486" s="2"/>
      <c r="F486" s="2"/>
      <c r="G486" s="93"/>
      <c r="H486" s="5">
        <f>I486+J486+K486+L486</f>
        <v>0</v>
      </c>
      <c r="I486" s="5">
        <v>0</v>
      </c>
      <c r="J486" s="5">
        <v>0</v>
      </c>
      <c r="K486" s="5">
        <v>0</v>
      </c>
      <c r="L486" s="5">
        <v>0</v>
      </c>
      <c r="M486" s="126">
        <v>0</v>
      </c>
      <c r="N486" s="126">
        <v>0</v>
      </c>
      <c r="O486" s="225"/>
      <c r="P486" s="225"/>
    </row>
    <row r="487" spans="1:16" s="37" customFormat="1" x14ac:dyDescent="0.2">
      <c r="A487" s="249"/>
      <c r="B487" s="124" t="s">
        <v>15</v>
      </c>
      <c r="C487" s="1"/>
      <c r="D487" s="2"/>
      <c r="E487" s="2"/>
      <c r="F487" s="2"/>
      <c r="G487" s="93"/>
      <c r="H487" s="5">
        <f>I487+J487+K487+L487</f>
        <v>0</v>
      </c>
      <c r="I487" s="5">
        <v>0</v>
      </c>
      <c r="J487" s="5">
        <v>0</v>
      </c>
      <c r="K487" s="5">
        <v>0</v>
      </c>
      <c r="L487" s="5">
        <v>0</v>
      </c>
      <c r="M487" s="126">
        <v>0</v>
      </c>
      <c r="N487" s="126">
        <v>0</v>
      </c>
      <c r="O487" s="225"/>
      <c r="P487" s="225"/>
    </row>
    <row r="488" spans="1:16" s="37" customFormat="1" x14ac:dyDescent="0.2">
      <c r="A488" s="249"/>
      <c r="B488" s="124" t="s">
        <v>12</v>
      </c>
      <c r="C488" s="1"/>
      <c r="D488" s="2"/>
      <c r="E488" s="2"/>
      <c r="F488" s="2"/>
      <c r="G488" s="93"/>
      <c r="H488" s="5">
        <f>I488+J488+K488+L488</f>
        <v>0</v>
      </c>
      <c r="I488" s="5">
        <v>0</v>
      </c>
      <c r="J488" s="5">
        <v>0</v>
      </c>
      <c r="K488" s="5">
        <v>0</v>
      </c>
      <c r="L488" s="5">
        <v>0</v>
      </c>
      <c r="M488" s="126">
        <v>0</v>
      </c>
      <c r="N488" s="126">
        <v>0</v>
      </c>
      <c r="O488" s="225"/>
      <c r="P488" s="225"/>
    </row>
    <row r="489" spans="1:16" s="37" customFormat="1" x14ac:dyDescent="0.2">
      <c r="A489" s="254"/>
      <c r="B489" s="174" t="s">
        <v>535</v>
      </c>
      <c r="C489" s="1"/>
      <c r="D489" s="2"/>
      <c r="E489" s="2"/>
      <c r="F489" s="2"/>
      <c r="G489" s="93"/>
      <c r="H489" s="5">
        <f>I489+J489+K489+L489</f>
        <v>0</v>
      </c>
      <c r="I489" s="5">
        <v>0</v>
      </c>
      <c r="J489" s="5">
        <v>0</v>
      </c>
      <c r="K489" s="5">
        <v>0</v>
      </c>
      <c r="L489" s="5">
        <v>0</v>
      </c>
      <c r="M489" s="126">
        <v>0</v>
      </c>
      <c r="N489" s="126">
        <v>0</v>
      </c>
      <c r="O489" s="220"/>
      <c r="P489" s="220"/>
    </row>
    <row r="490" spans="1:16" s="37" customFormat="1" ht="25.5" x14ac:dyDescent="0.2">
      <c r="A490" s="248" t="s">
        <v>586</v>
      </c>
      <c r="B490" s="145" t="s">
        <v>78</v>
      </c>
      <c r="C490" s="1"/>
      <c r="D490" s="2"/>
      <c r="E490" s="2"/>
      <c r="F490" s="2"/>
      <c r="G490" s="93"/>
      <c r="H490" s="89">
        <v>4144</v>
      </c>
      <c r="I490" s="89">
        <v>4144</v>
      </c>
      <c r="J490" s="89">
        <v>4144</v>
      </c>
      <c r="K490" s="89">
        <v>4144</v>
      </c>
      <c r="L490" s="89">
        <v>4144</v>
      </c>
      <c r="M490" s="89">
        <v>4144</v>
      </c>
      <c r="N490" s="89">
        <v>4144</v>
      </c>
      <c r="O490" s="221" t="s">
        <v>288</v>
      </c>
      <c r="P490" s="221" t="s">
        <v>403</v>
      </c>
    </row>
    <row r="491" spans="1:16" s="37" customFormat="1" ht="25.5" x14ac:dyDescent="0.2">
      <c r="A491" s="249"/>
      <c r="B491" s="145" t="s">
        <v>96</v>
      </c>
      <c r="C491" s="1"/>
      <c r="D491" s="2"/>
      <c r="E491" s="2"/>
      <c r="F491" s="2"/>
      <c r="G491" s="93"/>
      <c r="H491" s="5">
        <f t="shared" ref="H491:N491" si="256">ROUND(H492/H490,1)</f>
        <v>280.10000000000002</v>
      </c>
      <c r="I491" s="5" t="s">
        <v>206</v>
      </c>
      <c r="J491" s="5" t="s">
        <v>206</v>
      </c>
      <c r="K491" s="5" t="s">
        <v>206</v>
      </c>
      <c r="L491" s="5" t="s">
        <v>206</v>
      </c>
      <c r="M491" s="126">
        <f t="shared" si="256"/>
        <v>294.39999999999998</v>
      </c>
      <c r="N491" s="126">
        <f t="shared" si="256"/>
        <v>307</v>
      </c>
      <c r="O491" s="225"/>
      <c r="P491" s="225"/>
    </row>
    <row r="492" spans="1:16" s="37" customFormat="1" x14ac:dyDescent="0.2">
      <c r="A492" s="249"/>
      <c r="B492" s="145" t="s">
        <v>74</v>
      </c>
      <c r="C492" s="1"/>
      <c r="D492" s="2"/>
      <c r="E492" s="2"/>
      <c r="F492" s="2"/>
      <c r="G492" s="93"/>
      <c r="H492" s="5">
        <f t="shared" ref="H492:N492" si="257">SUM(H493:H496)</f>
        <v>1160839.7</v>
      </c>
      <c r="I492" s="5">
        <f t="shared" si="257"/>
        <v>286769.3</v>
      </c>
      <c r="J492" s="5">
        <f t="shared" si="257"/>
        <v>363088.2</v>
      </c>
      <c r="K492" s="5">
        <f t="shared" si="257"/>
        <v>205604.4</v>
      </c>
      <c r="L492" s="5">
        <f t="shared" si="257"/>
        <v>305377.8</v>
      </c>
      <c r="M492" s="5">
        <f t="shared" si="257"/>
        <v>1219903</v>
      </c>
      <c r="N492" s="5">
        <f t="shared" si="257"/>
        <v>1272231.7</v>
      </c>
      <c r="O492" s="225"/>
      <c r="P492" s="225"/>
    </row>
    <row r="493" spans="1:16" s="37" customFormat="1" x14ac:dyDescent="0.2">
      <c r="A493" s="249"/>
      <c r="B493" s="145" t="s">
        <v>16</v>
      </c>
      <c r="C493" s="1">
        <v>136</v>
      </c>
      <c r="D493" s="2" t="s">
        <v>210</v>
      </c>
      <c r="E493" s="3" t="s">
        <v>211</v>
      </c>
      <c r="F493" s="2" t="s">
        <v>231</v>
      </c>
      <c r="G493" s="93">
        <v>530</v>
      </c>
      <c r="H493" s="5">
        <f>I493+J493+K493+L493</f>
        <v>1160839.7</v>
      </c>
      <c r="I493" s="5">
        <v>286769.3</v>
      </c>
      <c r="J493" s="5">
        <v>363088.2</v>
      </c>
      <c r="K493" s="5">
        <v>205604.4</v>
      </c>
      <c r="L493" s="5">
        <v>305377.8</v>
      </c>
      <c r="M493" s="5">
        <v>1219903</v>
      </c>
      <c r="N493" s="5">
        <v>1272231.7</v>
      </c>
      <c r="O493" s="225"/>
      <c r="P493" s="225"/>
    </row>
    <row r="494" spans="1:16" x14ac:dyDescent="0.2">
      <c r="A494" s="249"/>
      <c r="B494" s="145" t="s">
        <v>14</v>
      </c>
      <c r="C494" s="1"/>
      <c r="D494" s="2"/>
      <c r="E494" s="2"/>
      <c r="F494" s="2"/>
      <c r="G494" s="93"/>
      <c r="H494" s="5">
        <f>I494+J494+K494+L494</f>
        <v>0</v>
      </c>
      <c r="I494" s="5">
        <v>0</v>
      </c>
      <c r="J494" s="5">
        <v>0</v>
      </c>
      <c r="K494" s="5">
        <v>0</v>
      </c>
      <c r="L494" s="5">
        <v>0</v>
      </c>
      <c r="M494" s="126">
        <v>0</v>
      </c>
      <c r="N494" s="126">
        <v>0</v>
      </c>
      <c r="O494" s="225"/>
      <c r="P494" s="225"/>
    </row>
    <row r="495" spans="1:16" x14ac:dyDescent="0.2">
      <c r="A495" s="249"/>
      <c r="B495" s="145" t="s">
        <v>15</v>
      </c>
      <c r="C495" s="1"/>
      <c r="D495" s="2"/>
      <c r="E495" s="2"/>
      <c r="F495" s="2"/>
      <c r="G495" s="93"/>
      <c r="H495" s="5">
        <f>I495+J495+K495+L495</f>
        <v>0</v>
      </c>
      <c r="I495" s="5">
        <v>0</v>
      </c>
      <c r="J495" s="5">
        <v>0</v>
      </c>
      <c r="K495" s="5">
        <v>0</v>
      </c>
      <c r="L495" s="5">
        <v>0</v>
      </c>
      <c r="M495" s="126">
        <v>0</v>
      </c>
      <c r="N495" s="126">
        <v>0</v>
      </c>
      <c r="O495" s="225"/>
      <c r="P495" s="225"/>
    </row>
    <row r="496" spans="1:16" ht="129.75" customHeight="1" x14ac:dyDescent="0.2">
      <c r="A496" s="249"/>
      <c r="B496" s="145" t="s">
        <v>12</v>
      </c>
      <c r="C496" s="1"/>
      <c r="D496" s="2"/>
      <c r="E496" s="2"/>
      <c r="F496" s="2"/>
      <c r="G496" s="93"/>
      <c r="H496" s="5">
        <f>I496+J496+K496+L496</f>
        <v>0</v>
      </c>
      <c r="I496" s="5">
        <v>0</v>
      </c>
      <c r="J496" s="5">
        <v>0</v>
      </c>
      <c r="K496" s="5">
        <v>0</v>
      </c>
      <c r="L496" s="5">
        <v>0</v>
      </c>
      <c r="M496" s="126">
        <v>0</v>
      </c>
      <c r="N496" s="126">
        <v>0</v>
      </c>
      <c r="O496" s="225"/>
      <c r="P496" s="225"/>
    </row>
    <row r="497" spans="1:16" ht="15.75" customHeight="1" x14ac:dyDescent="0.2">
      <c r="A497" s="254"/>
      <c r="B497" s="174" t="s">
        <v>535</v>
      </c>
      <c r="C497" s="1"/>
      <c r="D497" s="2"/>
      <c r="E497" s="2"/>
      <c r="F497" s="2"/>
      <c r="G497" s="93"/>
      <c r="H497" s="5">
        <f>I497+J497+K497+L497</f>
        <v>0</v>
      </c>
      <c r="I497" s="5">
        <v>0</v>
      </c>
      <c r="J497" s="5">
        <v>0</v>
      </c>
      <c r="K497" s="5">
        <v>0</v>
      </c>
      <c r="L497" s="5">
        <v>0</v>
      </c>
      <c r="M497" s="126">
        <v>0</v>
      </c>
      <c r="N497" s="126">
        <v>0</v>
      </c>
      <c r="O497" s="220"/>
      <c r="P497" s="220"/>
    </row>
    <row r="498" spans="1:16" ht="25.5" customHeight="1" x14ac:dyDescent="0.2">
      <c r="A498" s="248" t="s">
        <v>587</v>
      </c>
      <c r="B498" s="145" t="s">
        <v>79</v>
      </c>
      <c r="C498" s="1"/>
      <c r="D498" s="2"/>
      <c r="E498" s="2"/>
      <c r="F498" s="2"/>
      <c r="G498" s="93"/>
      <c r="H498" s="89">
        <v>329247</v>
      </c>
      <c r="I498" s="89">
        <v>329247</v>
      </c>
      <c r="J498" s="89">
        <v>329247</v>
      </c>
      <c r="K498" s="89">
        <v>329247</v>
      </c>
      <c r="L498" s="89">
        <v>329247</v>
      </c>
      <c r="M498" s="89">
        <v>329247</v>
      </c>
      <c r="N498" s="89">
        <v>329247</v>
      </c>
      <c r="O498" s="221" t="s">
        <v>288</v>
      </c>
      <c r="P498" s="221" t="s">
        <v>191</v>
      </c>
    </row>
    <row r="499" spans="1:16" ht="25.5" x14ac:dyDescent="0.2">
      <c r="A499" s="249"/>
      <c r="B499" s="145" t="s">
        <v>94</v>
      </c>
      <c r="C499" s="1"/>
      <c r="D499" s="2"/>
      <c r="E499" s="2"/>
      <c r="F499" s="2"/>
      <c r="G499" s="93"/>
      <c r="H499" s="5">
        <f t="shared" ref="H499:N499" si="258">ROUND(H500/H498,1)</f>
        <v>51.2</v>
      </c>
      <c r="I499" s="5" t="s">
        <v>206</v>
      </c>
      <c r="J499" s="5" t="s">
        <v>206</v>
      </c>
      <c r="K499" s="5" t="s">
        <v>206</v>
      </c>
      <c r="L499" s="5" t="s">
        <v>206</v>
      </c>
      <c r="M499" s="126">
        <f t="shared" si="258"/>
        <v>54</v>
      </c>
      <c r="N499" s="126">
        <f t="shared" si="258"/>
        <v>57.6</v>
      </c>
      <c r="O499" s="225"/>
      <c r="P499" s="225"/>
    </row>
    <row r="500" spans="1:16" x14ac:dyDescent="0.2">
      <c r="A500" s="249"/>
      <c r="B500" s="145" t="s">
        <v>74</v>
      </c>
      <c r="C500" s="1"/>
      <c r="D500" s="2"/>
      <c r="E500" s="2"/>
      <c r="F500" s="2"/>
      <c r="G500" s="93"/>
      <c r="H500" s="5">
        <f t="shared" ref="H500:N500" si="259">SUM(H501:H504)</f>
        <v>16873600.800000001</v>
      </c>
      <c r="I500" s="5">
        <f t="shared" si="259"/>
        <v>3900663.9</v>
      </c>
      <c r="J500" s="5">
        <f t="shared" si="259"/>
        <v>5849017.7000000002</v>
      </c>
      <c r="K500" s="5">
        <f t="shared" si="259"/>
        <v>2081480</v>
      </c>
      <c r="L500" s="5">
        <f t="shared" si="259"/>
        <v>5042439.2</v>
      </c>
      <c r="M500" s="5">
        <f t="shared" si="259"/>
        <v>17785397.899999999</v>
      </c>
      <c r="N500" s="5">
        <f t="shared" si="259"/>
        <v>18953333.399999999</v>
      </c>
      <c r="O500" s="225"/>
      <c r="P500" s="225"/>
    </row>
    <row r="501" spans="1:16" x14ac:dyDescent="0.2">
      <c r="A501" s="249"/>
      <c r="B501" s="145" t="s">
        <v>16</v>
      </c>
      <c r="C501" s="1">
        <v>136</v>
      </c>
      <c r="D501" s="2" t="s">
        <v>210</v>
      </c>
      <c r="E501" s="3" t="s">
        <v>211</v>
      </c>
      <c r="F501" s="2" t="s">
        <v>230</v>
      </c>
      <c r="G501" s="93">
        <v>530</v>
      </c>
      <c r="H501" s="5">
        <f>I501+J501+K501+L501</f>
        <v>16873600.800000001</v>
      </c>
      <c r="I501" s="5">
        <v>3900663.9</v>
      </c>
      <c r="J501" s="5">
        <v>5849017.7000000002</v>
      </c>
      <c r="K501" s="5">
        <v>2081480</v>
      </c>
      <c r="L501" s="5">
        <v>5042439.2</v>
      </c>
      <c r="M501" s="5">
        <v>17785397.899999999</v>
      </c>
      <c r="N501" s="5">
        <v>18953333.399999999</v>
      </c>
      <c r="O501" s="225"/>
      <c r="P501" s="225"/>
    </row>
    <row r="502" spans="1:16" x14ac:dyDescent="0.2">
      <c r="A502" s="249"/>
      <c r="B502" s="145" t="s">
        <v>14</v>
      </c>
      <c r="C502" s="1"/>
      <c r="D502" s="2"/>
      <c r="E502" s="2"/>
      <c r="F502" s="2"/>
      <c r="G502" s="93"/>
      <c r="H502" s="5">
        <f>I502+J502+K502+L502</f>
        <v>0</v>
      </c>
      <c r="I502" s="5">
        <v>0</v>
      </c>
      <c r="J502" s="5">
        <v>0</v>
      </c>
      <c r="K502" s="5">
        <v>0</v>
      </c>
      <c r="L502" s="5">
        <v>0</v>
      </c>
      <c r="M502" s="126">
        <v>0</v>
      </c>
      <c r="N502" s="126">
        <v>0</v>
      </c>
      <c r="O502" s="225"/>
      <c r="P502" s="225"/>
    </row>
    <row r="503" spans="1:16" x14ac:dyDescent="0.2">
      <c r="A503" s="249"/>
      <c r="B503" s="145" t="s">
        <v>15</v>
      </c>
      <c r="C503" s="1"/>
      <c r="D503" s="2"/>
      <c r="E503" s="2"/>
      <c r="F503" s="2"/>
      <c r="G503" s="93"/>
      <c r="H503" s="5">
        <f>I503+J503+K503+L503</f>
        <v>0</v>
      </c>
      <c r="I503" s="5">
        <v>0</v>
      </c>
      <c r="J503" s="5">
        <v>0</v>
      </c>
      <c r="K503" s="5">
        <v>0</v>
      </c>
      <c r="L503" s="5">
        <v>0</v>
      </c>
      <c r="M503" s="126">
        <v>0</v>
      </c>
      <c r="N503" s="126">
        <v>0</v>
      </c>
      <c r="O503" s="225"/>
      <c r="P503" s="225"/>
    </row>
    <row r="504" spans="1:16" x14ac:dyDescent="0.2">
      <c r="A504" s="249"/>
      <c r="B504" s="145" t="s">
        <v>12</v>
      </c>
      <c r="C504" s="1"/>
      <c r="D504" s="2"/>
      <c r="E504" s="2"/>
      <c r="F504" s="2"/>
      <c r="G504" s="93"/>
      <c r="H504" s="5">
        <f>I504+J504+K504+L504</f>
        <v>0</v>
      </c>
      <c r="I504" s="5">
        <v>0</v>
      </c>
      <c r="J504" s="5">
        <v>0</v>
      </c>
      <c r="K504" s="5">
        <v>0</v>
      </c>
      <c r="L504" s="5">
        <v>0</v>
      </c>
      <c r="M504" s="126">
        <v>0</v>
      </c>
      <c r="N504" s="126">
        <v>0</v>
      </c>
      <c r="O504" s="225"/>
      <c r="P504" s="225"/>
    </row>
    <row r="505" spans="1:16" x14ac:dyDescent="0.2">
      <c r="A505" s="254"/>
      <c r="B505" s="174" t="s">
        <v>535</v>
      </c>
      <c r="C505" s="1"/>
      <c r="D505" s="2"/>
      <c r="E505" s="2"/>
      <c r="F505" s="2"/>
      <c r="G505" s="93"/>
      <c r="H505" s="5">
        <f>I505+J505+K505+L505</f>
        <v>0</v>
      </c>
      <c r="I505" s="5">
        <v>0</v>
      </c>
      <c r="J505" s="5">
        <v>0</v>
      </c>
      <c r="K505" s="5">
        <v>0</v>
      </c>
      <c r="L505" s="5">
        <v>0</v>
      </c>
      <c r="M505" s="126">
        <v>0</v>
      </c>
      <c r="N505" s="126">
        <v>0</v>
      </c>
      <c r="O505" s="220"/>
      <c r="P505" s="220"/>
    </row>
    <row r="506" spans="1:16" ht="25.5" customHeight="1" x14ac:dyDescent="0.2">
      <c r="A506" s="248" t="s">
        <v>588</v>
      </c>
      <c r="B506" s="124" t="s">
        <v>79</v>
      </c>
      <c r="C506" s="1"/>
      <c r="D506" s="2"/>
      <c r="E506" s="2"/>
      <c r="F506" s="2"/>
      <c r="G506" s="93"/>
      <c r="H506" s="89">
        <v>96152</v>
      </c>
      <c r="I506" s="89">
        <v>96152</v>
      </c>
      <c r="J506" s="89">
        <v>96152</v>
      </c>
      <c r="K506" s="89">
        <v>96152</v>
      </c>
      <c r="L506" s="89">
        <v>96152</v>
      </c>
      <c r="M506" s="89">
        <v>96152</v>
      </c>
      <c r="N506" s="89">
        <v>96152</v>
      </c>
      <c r="O506" s="221" t="s">
        <v>288</v>
      </c>
      <c r="P506" s="221" t="s">
        <v>192</v>
      </c>
    </row>
    <row r="507" spans="1:16" ht="25.5" x14ac:dyDescent="0.2">
      <c r="A507" s="249"/>
      <c r="B507" s="124" t="s">
        <v>97</v>
      </c>
      <c r="C507" s="1"/>
      <c r="D507" s="2"/>
      <c r="E507" s="2"/>
      <c r="F507" s="2"/>
      <c r="G507" s="93"/>
      <c r="H507" s="5">
        <f t="shared" ref="H507:N507" si="260">ROUND(H508/H506,1)</f>
        <v>16.100000000000001</v>
      </c>
      <c r="I507" s="5" t="s">
        <v>206</v>
      </c>
      <c r="J507" s="5" t="s">
        <v>206</v>
      </c>
      <c r="K507" s="5" t="s">
        <v>206</v>
      </c>
      <c r="L507" s="5" t="s">
        <v>206</v>
      </c>
      <c r="M507" s="126">
        <f t="shared" si="260"/>
        <v>16</v>
      </c>
      <c r="N507" s="126">
        <f t="shared" si="260"/>
        <v>16.100000000000001</v>
      </c>
      <c r="O507" s="225"/>
      <c r="P507" s="225"/>
    </row>
    <row r="508" spans="1:16" x14ac:dyDescent="0.2">
      <c r="A508" s="249"/>
      <c r="B508" s="124" t="s">
        <v>74</v>
      </c>
      <c r="C508" s="1"/>
      <c r="D508" s="2"/>
      <c r="E508" s="2"/>
      <c r="F508" s="2"/>
      <c r="G508" s="93"/>
      <c r="H508" s="5">
        <f t="shared" ref="H508:N508" si="261">SUM(H509:H511)</f>
        <v>1547151.1</v>
      </c>
      <c r="I508" s="5">
        <f t="shared" si="261"/>
        <v>389589.08</v>
      </c>
      <c r="J508" s="5">
        <f t="shared" si="261"/>
        <v>354397.22</v>
      </c>
      <c r="K508" s="5">
        <f t="shared" si="261"/>
        <v>200573.81</v>
      </c>
      <c r="L508" s="5">
        <f t="shared" si="261"/>
        <v>602590.99</v>
      </c>
      <c r="M508" s="5">
        <f t="shared" si="261"/>
        <v>1537129.8</v>
      </c>
      <c r="N508" s="5">
        <f t="shared" si="261"/>
        <v>1548350.7</v>
      </c>
      <c r="O508" s="225"/>
      <c r="P508" s="225"/>
    </row>
    <row r="509" spans="1:16" x14ac:dyDescent="0.2">
      <c r="A509" s="249"/>
      <c r="B509" s="122" t="s">
        <v>16</v>
      </c>
      <c r="C509" s="1">
        <v>136</v>
      </c>
      <c r="D509" s="2" t="s">
        <v>214</v>
      </c>
      <c r="E509" s="3" t="s">
        <v>215</v>
      </c>
      <c r="F509" s="2" t="s">
        <v>232</v>
      </c>
      <c r="G509" s="93">
        <v>530</v>
      </c>
      <c r="H509" s="5">
        <f>I509+J509+K509+L509</f>
        <v>1547151.1</v>
      </c>
      <c r="I509" s="5">
        <v>389589.08</v>
      </c>
      <c r="J509" s="5">
        <v>354397.22</v>
      </c>
      <c r="K509" s="5">
        <v>200573.81</v>
      </c>
      <c r="L509" s="5">
        <v>602590.99</v>
      </c>
      <c r="M509" s="5">
        <v>1537129.8</v>
      </c>
      <c r="N509" s="5">
        <v>1548350.7</v>
      </c>
      <c r="O509" s="225"/>
      <c r="P509" s="225"/>
    </row>
    <row r="510" spans="1:16" x14ac:dyDescent="0.2">
      <c r="A510" s="249"/>
      <c r="B510" s="124" t="s">
        <v>14</v>
      </c>
      <c r="C510" s="1"/>
      <c r="D510" s="2"/>
      <c r="E510" s="2"/>
      <c r="F510" s="2"/>
      <c r="G510" s="93"/>
      <c r="H510" s="5">
        <f>I510+J510+K510+L510</f>
        <v>0</v>
      </c>
      <c r="I510" s="5">
        <v>0</v>
      </c>
      <c r="J510" s="5">
        <v>0</v>
      </c>
      <c r="K510" s="5">
        <v>0</v>
      </c>
      <c r="L510" s="5">
        <v>0</v>
      </c>
      <c r="M510" s="126">
        <v>0</v>
      </c>
      <c r="N510" s="126">
        <v>0</v>
      </c>
      <c r="O510" s="225"/>
      <c r="P510" s="225"/>
    </row>
    <row r="511" spans="1:16" x14ac:dyDescent="0.2">
      <c r="A511" s="249"/>
      <c r="B511" s="124" t="s">
        <v>15</v>
      </c>
      <c r="C511" s="1"/>
      <c r="D511" s="2"/>
      <c r="E511" s="2"/>
      <c r="F511" s="2"/>
      <c r="G511" s="93"/>
      <c r="H511" s="5">
        <f>I511+J511+K511+L511</f>
        <v>0</v>
      </c>
      <c r="I511" s="5">
        <v>0</v>
      </c>
      <c r="J511" s="5">
        <v>0</v>
      </c>
      <c r="K511" s="5">
        <v>0</v>
      </c>
      <c r="L511" s="5">
        <v>0</v>
      </c>
      <c r="M511" s="126">
        <v>0</v>
      </c>
      <c r="N511" s="126">
        <v>0</v>
      </c>
      <c r="O511" s="225"/>
      <c r="P511" s="225"/>
    </row>
    <row r="512" spans="1:16" x14ac:dyDescent="0.2">
      <c r="A512" s="249"/>
      <c r="B512" s="124" t="s">
        <v>12</v>
      </c>
      <c r="C512" s="1"/>
      <c r="D512" s="2"/>
      <c r="E512" s="2"/>
      <c r="F512" s="2"/>
      <c r="G512" s="93"/>
      <c r="H512" s="5">
        <f>I512+J512+K512+L512</f>
        <v>0</v>
      </c>
      <c r="I512" s="5">
        <v>0</v>
      </c>
      <c r="J512" s="5">
        <v>0</v>
      </c>
      <c r="K512" s="5">
        <v>0</v>
      </c>
      <c r="L512" s="5">
        <v>0</v>
      </c>
      <c r="M512" s="126">
        <v>0</v>
      </c>
      <c r="N512" s="126">
        <v>0</v>
      </c>
      <c r="O512" s="225"/>
      <c r="P512" s="225"/>
    </row>
    <row r="513" spans="1:16" x14ac:dyDescent="0.2">
      <c r="A513" s="254"/>
      <c r="B513" s="174" t="s">
        <v>535</v>
      </c>
      <c r="C513" s="1"/>
      <c r="D513" s="2"/>
      <c r="E513" s="2"/>
      <c r="F513" s="2"/>
      <c r="G513" s="93"/>
      <c r="H513" s="5">
        <f>I513+J513+K513+L513</f>
        <v>0</v>
      </c>
      <c r="I513" s="5">
        <v>0</v>
      </c>
      <c r="J513" s="5">
        <v>0</v>
      </c>
      <c r="K513" s="5">
        <v>0</v>
      </c>
      <c r="L513" s="5">
        <v>0</v>
      </c>
      <c r="M513" s="126">
        <v>0</v>
      </c>
      <c r="N513" s="126">
        <v>0</v>
      </c>
      <c r="O513" s="220"/>
      <c r="P513" s="220"/>
    </row>
    <row r="514" spans="1:16" ht="25.5" x14ac:dyDescent="0.2">
      <c r="A514" s="248" t="s">
        <v>589</v>
      </c>
      <c r="B514" s="124" t="s">
        <v>79</v>
      </c>
      <c r="C514" s="1"/>
      <c r="D514" s="2"/>
      <c r="E514" s="2"/>
      <c r="F514" s="2"/>
      <c r="G514" s="93"/>
      <c r="H514" s="89">
        <v>5730</v>
      </c>
      <c r="I514" s="89">
        <v>5730</v>
      </c>
      <c r="J514" s="89">
        <v>5730</v>
      </c>
      <c r="K514" s="89">
        <v>5730</v>
      </c>
      <c r="L514" s="89">
        <v>5730</v>
      </c>
      <c r="M514" s="89">
        <v>5730</v>
      </c>
      <c r="N514" s="89">
        <v>5730</v>
      </c>
      <c r="O514" s="221" t="s">
        <v>395</v>
      </c>
      <c r="P514" s="221" t="s">
        <v>154</v>
      </c>
    </row>
    <row r="515" spans="1:16" ht="25.5" x14ac:dyDescent="0.2">
      <c r="A515" s="249"/>
      <c r="B515" s="124" t="s">
        <v>91</v>
      </c>
      <c r="C515" s="1"/>
      <c r="D515" s="2"/>
      <c r="E515" s="2"/>
      <c r="F515" s="2"/>
      <c r="G515" s="93"/>
      <c r="H515" s="5">
        <f t="shared" ref="H515:N515" si="262">ROUND(H516/H514,1)</f>
        <v>130</v>
      </c>
      <c r="I515" s="5" t="s">
        <v>206</v>
      </c>
      <c r="J515" s="5" t="s">
        <v>206</v>
      </c>
      <c r="K515" s="5" t="s">
        <v>206</v>
      </c>
      <c r="L515" s="5" t="s">
        <v>206</v>
      </c>
      <c r="M515" s="126">
        <f t="shared" si="262"/>
        <v>137.19999999999999</v>
      </c>
      <c r="N515" s="126">
        <f t="shared" si="262"/>
        <v>143.5</v>
      </c>
      <c r="O515" s="225"/>
      <c r="P515" s="225"/>
    </row>
    <row r="516" spans="1:16" x14ac:dyDescent="0.2">
      <c r="A516" s="249"/>
      <c r="B516" s="124" t="s">
        <v>74</v>
      </c>
      <c r="C516" s="1"/>
      <c r="D516" s="2"/>
      <c r="E516" s="2"/>
      <c r="F516" s="2"/>
      <c r="G516" s="93"/>
      <c r="H516" s="5">
        <f>SUM(H517:H526)</f>
        <v>744943.2</v>
      </c>
      <c r="I516" s="5">
        <f t="shared" ref="I516:N516" si="263">SUM(I517:I526)</f>
        <v>176133.69999999998</v>
      </c>
      <c r="J516" s="5">
        <f t="shared" si="263"/>
        <v>213838.69999999998</v>
      </c>
      <c r="K516" s="5">
        <f t="shared" si="263"/>
        <v>152753.30000000002</v>
      </c>
      <c r="L516" s="5">
        <f t="shared" si="263"/>
        <v>202217.5</v>
      </c>
      <c r="M516" s="5">
        <f t="shared" si="263"/>
        <v>786037.9</v>
      </c>
      <c r="N516" s="5">
        <f t="shared" si="263"/>
        <v>822366.89999999991</v>
      </c>
      <c r="O516" s="225"/>
      <c r="P516" s="225"/>
    </row>
    <row r="517" spans="1:16" x14ac:dyDescent="0.2">
      <c r="A517" s="249"/>
      <c r="B517" s="228" t="s">
        <v>16</v>
      </c>
      <c r="C517" s="1">
        <v>136</v>
      </c>
      <c r="D517" s="2" t="s">
        <v>210</v>
      </c>
      <c r="E517" s="3" t="s">
        <v>211</v>
      </c>
      <c r="F517" s="2" t="s">
        <v>253</v>
      </c>
      <c r="G517" s="93">
        <v>611</v>
      </c>
      <c r="H517" s="5">
        <f t="shared" ref="H517:H525" si="264">I517+J517+K517+L517</f>
        <v>117325.5</v>
      </c>
      <c r="I517" s="5">
        <v>25000</v>
      </c>
      <c r="J517" s="5">
        <v>36000</v>
      </c>
      <c r="K517" s="5">
        <v>23000</v>
      </c>
      <c r="L517" s="5">
        <v>33325.5</v>
      </c>
      <c r="M517" s="5">
        <v>122283.7</v>
      </c>
      <c r="N517" s="5">
        <v>128191.7</v>
      </c>
      <c r="O517" s="225"/>
      <c r="P517" s="225"/>
    </row>
    <row r="518" spans="1:16" x14ac:dyDescent="0.2">
      <c r="A518" s="249"/>
      <c r="B518" s="229"/>
      <c r="C518" s="1">
        <v>136</v>
      </c>
      <c r="D518" s="2" t="s">
        <v>210</v>
      </c>
      <c r="E518" s="3" t="s">
        <v>211</v>
      </c>
      <c r="F518" s="2" t="s">
        <v>254</v>
      </c>
      <c r="G518" s="93">
        <v>611</v>
      </c>
      <c r="H518" s="5">
        <f t="shared" si="264"/>
        <v>281147.5</v>
      </c>
      <c r="I518" s="5">
        <v>68331</v>
      </c>
      <c r="J518" s="5">
        <v>89738.8</v>
      </c>
      <c r="K518" s="5">
        <v>57034.6</v>
      </c>
      <c r="L518" s="5">
        <v>66043.100000000006</v>
      </c>
      <c r="M518" s="5">
        <v>292516.3</v>
      </c>
      <c r="N518" s="5">
        <v>305842.5</v>
      </c>
      <c r="O518" s="225"/>
      <c r="P518" s="225"/>
    </row>
    <row r="519" spans="1:16" x14ac:dyDescent="0.2">
      <c r="A519" s="249"/>
      <c r="B519" s="229"/>
      <c r="C519" s="1">
        <v>136</v>
      </c>
      <c r="D519" s="2" t="s">
        <v>210</v>
      </c>
      <c r="E519" s="3" t="s">
        <v>211</v>
      </c>
      <c r="F519" s="2" t="s">
        <v>254</v>
      </c>
      <c r="G519" s="93">
        <v>621</v>
      </c>
      <c r="H519" s="5">
        <f t="shared" si="264"/>
        <v>86777.5</v>
      </c>
      <c r="I519" s="5">
        <v>21000</v>
      </c>
      <c r="J519" s="5">
        <v>24000</v>
      </c>
      <c r="K519" s="5">
        <v>19000</v>
      </c>
      <c r="L519" s="5">
        <v>22777.5</v>
      </c>
      <c r="M519" s="5">
        <v>89580.3</v>
      </c>
      <c r="N519" s="5">
        <v>92839.3</v>
      </c>
      <c r="O519" s="225"/>
      <c r="P519" s="225"/>
    </row>
    <row r="520" spans="1:16" x14ac:dyDescent="0.2">
      <c r="A520" s="249"/>
      <c r="B520" s="229"/>
      <c r="C520" s="147">
        <v>136</v>
      </c>
      <c r="D520" s="2" t="s">
        <v>210</v>
      </c>
      <c r="E520" s="3" t="s">
        <v>212</v>
      </c>
      <c r="F520" s="3" t="s">
        <v>252</v>
      </c>
      <c r="G520" s="92">
        <v>611</v>
      </c>
      <c r="H520" s="5">
        <f t="shared" si="264"/>
        <v>124093</v>
      </c>
      <c r="I520" s="5">
        <v>30562.400000000001</v>
      </c>
      <c r="J520" s="5">
        <v>33362.300000000003</v>
      </c>
      <c r="K520" s="5">
        <v>27467.8</v>
      </c>
      <c r="L520" s="5">
        <v>32700.5</v>
      </c>
      <c r="M520" s="5">
        <v>129402.6</v>
      </c>
      <c r="N520" s="5">
        <v>135360.1</v>
      </c>
      <c r="O520" s="225"/>
      <c r="P520" s="225"/>
    </row>
    <row r="521" spans="1:16" x14ac:dyDescent="0.2">
      <c r="A521" s="249"/>
      <c r="B521" s="229"/>
      <c r="C521" s="147">
        <v>136</v>
      </c>
      <c r="D521" s="2" t="s">
        <v>210</v>
      </c>
      <c r="E521" s="3" t="s">
        <v>215</v>
      </c>
      <c r="F521" s="3" t="s">
        <v>234</v>
      </c>
      <c r="G521" s="92">
        <v>611</v>
      </c>
      <c r="H521" s="5">
        <f t="shared" si="264"/>
        <v>32365.7</v>
      </c>
      <c r="I521" s="5">
        <v>8340.2999999999993</v>
      </c>
      <c r="J521" s="5">
        <v>7837.6</v>
      </c>
      <c r="K521" s="5">
        <v>7650.9</v>
      </c>
      <c r="L521" s="5">
        <f>8429.2+107.7</f>
        <v>8536.9000000000015</v>
      </c>
      <c r="M521" s="5">
        <v>33840.400000000001</v>
      </c>
      <c r="N521" s="5">
        <v>35545.1</v>
      </c>
      <c r="O521" s="225"/>
      <c r="P521" s="225"/>
    </row>
    <row r="522" spans="1:16" x14ac:dyDescent="0.2">
      <c r="A522" s="249"/>
      <c r="B522" s="251"/>
      <c r="C522" s="147">
        <v>136</v>
      </c>
      <c r="D522" s="2" t="s">
        <v>210</v>
      </c>
      <c r="E522" s="3" t="s">
        <v>215</v>
      </c>
      <c r="F522" s="3" t="s">
        <v>234</v>
      </c>
      <c r="G522" s="92">
        <v>621</v>
      </c>
      <c r="H522" s="5">
        <f t="shared" si="264"/>
        <v>103234</v>
      </c>
      <c r="I522" s="5">
        <v>22900</v>
      </c>
      <c r="J522" s="5">
        <v>22900</v>
      </c>
      <c r="K522" s="5">
        <v>18600</v>
      </c>
      <c r="L522" s="5">
        <f>21655.3+17178.7</f>
        <v>38834</v>
      </c>
      <c r="M522" s="5">
        <v>118414.6</v>
      </c>
      <c r="N522" s="5">
        <v>124588.2</v>
      </c>
      <c r="O522" s="225"/>
      <c r="P522" s="225"/>
    </row>
    <row r="523" spans="1:16" x14ac:dyDescent="0.2">
      <c r="A523" s="249"/>
      <c r="B523" s="124" t="s">
        <v>14</v>
      </c>
      <c r="C523" s="1"/>
      <c r="D523" s="2"/>
      <c r="E523" s="2"/>
      <c r="F523" s="2"/>
      <c r="G523" s="93"/>
      <c r="H523" s="5">
        <f t="shared" si="264"/>
        <v>0</v>
      </c>
      <c r="I523" s="5">
        <v>0</v>
      </c>
      <c r="J523" s="5">
        <v>0</v>
      </c>
      <c r="K523" s="5">
        <v>0</v>
      </c>
      <c r="L523" s="5">
        <v>0</v>
      </c>
      <c r="M523" s="126">
        <v>0</v>
      </c>
      <c r="N523" s="126">
        <v>0</v>
      </c>
      <c r="O523" s="225"/>
      <c r="P523" s="225"/>
    </row>
    <row r="524" spans="1:16" x14ac:dyDescent="0.2">
      <c r="A524" s="249"/>
      <c r="B524" s="124" t="s">
        <v>15</v>
      </c>
      <c r="C524" s="1"/>
      <c r="D524" s="2"/>
      <c r="E524" s="2"/>
      <c r="F524" s="2"/>
      <c r="G524" s="93"/>
      <c r="H524" s="5">
        <f t="shared" si="264"/>
        <v>0</v>
      </c>
      <c r="I524" s="5">
        <v>0</v>
      </c>
      <c r="J524" s="5">
        <v>0</v>
      </c>
      <c r="K524" s="5">
        <v>0</v>
      </c>
      <c r="L524" s="5">
        <v>0</v>
      </c>
      <c r="M524" s="126">
        <v>0</v>
      </c>
      <c r="N524" s="126">
        <v>0</v>
      </c>
      <c r="O524" s="225"/>
      <c r="P524" s="225"/>
    </row>
    <row r="525" spans="1:16" x14ac:dyDescent="0.2">
      <c r="A525" s="249"/>
      <c r="B525" s="124" t="s">
        <v>12</v>
      </c>
      <c r="C525" s="1"/>
      <c r="D525" s="2"/>
      <c r="E525" s="2"/>
      <c r="F525" s="2"/>
      <c r="G525" s="93"/>
      <c r="H525" s="5">
        <f t="shared" si="264"/>
        <v>0</v>
      </c>
      <c r="I525" s="5">
        <v>0</v>
      </c>
      <c r="J525" s="5">
        <v>0</v>
      </c>
      <c r="K525" s="5">
        <v>0</v>
      </c>
      <c r="L525" s="5">
        <v>0</v>
      </c>
      <c r="M525" s="126">
        <v>0</v>
      </c>
      <c r="N525" s="126">
        <v>0</v>
      </c>
      <c r="O525" s="225"/>
      <c r="P525" s="225"/>
    </row>
    <row r="526" spans="1:16" x14ac:dyDescent="0.2">
      <c r="A526" s="254"/>
      <c r="B526" s="174" t="s">
        <v>535</v>
      </c>
      <c r="C526" s="1"/>
      <c r="D526" s="2"/>
      <c r="E526" s="2"/>
      <c r="F526" s="2"/>
      <c r="G526" s="93"/>
      <c r="H526" s="5">
        <f t="shared" ref="H526" si="265">I526+J526+K526+L526</f>
        <v>0</v>
      </c>
      <c r="I526" s="5">
        <v>0</v>
      </c>
      <c r="J526" s="5">
        <v>0</v>
      </c>
      <c r="K526" s="5">
        <v>0</v>
      </c>
      <c r="L526" s="5">
        <v>0</v>
      </c>
      <c r="M526" s="126">
        <v>0</v>
      </c>
      <c r="N526" s="126">
        <v>0</v>
      </c>
      <c r="O526" s="217"/>
      <c r="P526" s="217"/>
    </row>
    <row r="527" spans="1:16" x14ac:dyDescent="0.2">
      <c r="A527" s="228" t="s">
        <v>590</v>
      </c>
      <c r="B527" s="124" t="s">
        <v>101</v>
      </c>
      <c r="C527" s="1"/>
      <c r="D527" s="2"/>
      <c r="E527" s="2"/>
      <c r="F527" s="2"/>
      <c r="G527" s="93"/>
      <c r="H527" s="89">
        <v>2</v>
      </c>
      <c r="I527" s="89">
        <v>2</v>
      </c>
      <c r="J527" s="89">
        <v>2</v>
      </c>
      <c r="K527" s="89">
        <v>2</v>
      </c>
      <c r="L527" s="89">
        <v>2</v>
      </c>
      <c r="M527" s="126">
        <v>2</v>
      </c>
      <c r="N527" s="126">
        <v>2</v>
      </c>
      <c r="O527" s="221" t="s">
        <v>199</v>
      </c>
      <c r="P527" s="221" t="s">
        <v>274</v>
      </c>
    </row>
    <row r="528" spans="1:16" ht="25.5" x14ac:dyDescent="0.2">
      <c r="A528" s="229"/>
      <c r="B528" s="124" t="s">
        <v>91</v>
      </c>
      <c r="C528" s="1"/>
      <c r="D528" s="2"/>
      <c r="E528" s="2"/>
      <c r="F528" s="2"/>
      <c r="G528" s="93"/>
      <c r="H528" s="5">
        <f t="shared" ref="H528:N528" si="266">ROUND(H529/H527,1)</f>
        <v>98332.800000000003</v>
      </c>
      <c r="I528" s="5" t="s">
        <v>206</v>
      </c>
      <c r="J528" s="5" t="s">
        <v>206</v>
      </c>
      <c r="K528" s="5" t="s">
        <v>206</v>
      </c>
      <c r="L528" s="5" t="s">
        <v>206</v>
      </c>
      <c r="M528" s="5">
        <f t="shared" si="266"/>
        <v>98681.3</v>
      </c>
      <c r="N528" s="5">
        <f t="shared" si="266"/>
        <v>99679.3</v>
      </c>
      <c r="O528" s="225"/>
      <c r="P528" s="225"/>
    </row>
    <row r="529" spans="1:16" x14ac:dyDescent="0.2">
      <c r="A529" s="229"/>
      <c r="B529" s="124" t="s">
        <v>74</v>
      </c>
      <c r="C529" s="1"/>
      <c r="D529" s="2"/>
      <c r="E529" s="2"/>
      <c r="F529" s="2"/>
      <c r="G529" s="93"/>
      <c r="H529" s="5">
        <f>SUM(H530:H534)</f>
        <v>196665.5</v>
      </c>
      <c r="I529" s="5">
        <f t="shared" ref="I529:N529" si="267">SUM(I530:I534)</f>
        <v>56521.25</v>
      </c>
      <c r="J529" s="5">
        <f t="shared" si="267"/>
        <v>24329.85</v>
      </c>
      <c r="K529" s="5">
        <f t="shared" si="267"/>
        <v>98739.95</v>
      </c>
      <c r="L529" s="5">
        <f t="shared" si="267"/>
        <v>17074.45</v>
      </c>
      <c r="M529" s="5">
        <f t="shared" si="267"/>
        <v>197362.5</v>
      </c>
      <c r="N529" s="5">
        <f t="shared" si="267"/>
        <v>199358.5</v>
      </c>
      <c r="O529" s="225"/>
      <c r="P529" s="225"/>
    </row>
    <row r="530" spans="1:16" x14ac:dyDescent="0.2">
      <c r="A530" s="229"/>
      <c r="B530" s="124" t="s">
        <v>16</v>
      </c>
      <c r="C530" s="1">
        <v>136</v>
      </c>
      <c r="D530" s="2" t="s">
        <v>210</v>
      </c>
      <c r="E530" s="3" t="s">
        <v>212</v>
      </c>
      <c r="F530" s="2" t="s">
        <v>252</v>
      </c>
      <c r="G530" s="93" t="s">
        <v>51</v>
      </c>
      <c r="H530" s="5">
        <f>I530+J530+K530+L530</f>
        <v>196465.5</v>
      </c>
      <c r="I530" s="5">
        <v>56521.25</v>
      </c>
      <c r="J530" s="5">
        <v>24329.85</v>
      </c>
      <c r="K530" s="5">
        <v>98739.95</v>
      </c>
      <c r="L530" s="5">
        <f>16374.45+500</f>
        <v>16874.45</v>
      </c>
      <c r="M530" s="5">
        <v>197162.5</v>
      </c>
      <c r="N530" s="5">
        <v>199158.5</v>
      </c>
      <c r="O530" s="225"/>
      <c r="P530" s="225"/>
    </row>
    <row r="531" spans="1:16" x14ac:dyDescent="0.2">
      <c r="A531" s="229"/>
      <c r="B531" s="124" t="s">
        <v>14</v>
      </c>
      <c r="C531" s="1"/>
      <c r="D531" s="2"/>
      <c r="E531" s="2"/>
      <c r="F531" s="2"/>
      <c r="G531" s="93"/>
      <c r="H531" s="5">
        <f>I531+J531+K531+L531</f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225"/>
      <c r="P531" s="225"/>
    </row>
    <row r="532" spans="1:16" ht="22.5" customHeight="1" x14ac:dyDescent="0.2">
      <c r="A532" s="229"/>
      <c r="B532" s="124" t="s">
        <v>15</v>
      </c>
      <c r="C532" s="1"/>
      <c r="D532" s="2"/>
      <c r="E532" s="2"/>
      <c r="F532" s="2"/>
      <c r="G532" s="93"/>
      <c r="H532" s="5">
        <f>I532+J532+K532+L532</f>
        <v>0</v>
      </c>
      <c r="I532" s="5">
        <v>0</v>
      </c>
      <c r="J532" s="5">
        <v>0</v>
      </c>
      <c r="K532" s="5">
        <v>0</v>
      </c>
      <c r="L532" s="5">
        <v>0</v>
      </c>
      <c r="M532" s="126">
        <v>0</v>
      </c>
      <c r="N532" s="126">
        <v>0</v>
      </c>
      <c r="O532" s="225"/>
      <c r="P532" s="225"/>
    </row>
    <row r="533" spans="1:16" x14ac:dyDescent="0.2">
      <c r="A533" s="229"/>
      <c r="B533" s="138" t="s">
        <v>12</v>
      </c>
      <c r="C533" s="1"/>
      <c r="D533" s="2"/>
      <c r="E533" s="2"/>
      <c r="F533" s="2"/>
      <c r="G533" s="93"/>
      <c r="H533" s="5">
        <f>I533+J533+K533+L533</f>
        <v>0</v>
      </c>
      <c r="I533" s="5">
        <v>0</v>
      </c>
      <c r="J533" s="5">
        <v>0</v>
      </c>
      <c r="K533" s="5">
        <v>0</v>
      </c>
      <c r="L533" s="5">
        <v>0</v>
      </c>
      <c r="M533" s="126">
        <v>0</v>
      </c>
      <c r="N533" s="149">
        <v>0</v>
      </c>
      <c r="O533" s="225"/>
      <c r="P533" s="225"/>
    </row>
    <row r="534" spans="1:16" x14ac:dyDescent="0.2">
      <c r="A534" s="230"/>
      <c r="B534" s="138" t="s">
        <v>535</v>
      </c>
      <c r="C534" s="1"/>
      <c r="D534" s="2"/>
      <c r="E534" s="2"/>
      <c r="F534" s="2"/>
      <c r="G534" s="93"/>
      <c r="H534" s="5">
        <f>I534+J534+K534+L534</f>
        <v>200</v>
      </c>
      <c r="I534" s="5">
        <v>0</v>
      </c>
      <c r="J534" s="5">
        <v>0</v>
      </c>
      <c r="K534" s="5">
        <v>0</v>
      </c>
      <c r="L534" s="5">
        <v>200</v>
      </c>
      <c r="M534" s="126">
        <v>200</v>
      </c>
      <c r="N534" s="149">
        <v>200</v>
      </c>
      <c r="O534" s="217"/>
      <c r="P534" s="217"/>
    </row>
    <row r="535" spans="1:16" ht="25.5" x14ac:dyDescent="0.2">
      <c r="A535" s="248" t="s">
        <v>591</v>
      </c>
      <c r="B535" s="124" t="s">
        <v>79</v>
      </c>
      <c r="C535" s="1"/>
      <c r="D535" s="2"/>
      <c r="E535" s="2"/>
      <c r="F535" s="2"/>
      <c r="G535" s="93"/>
      <c r="H535" s="89">
        <v>565</v>
      </c>
      <c r="I535" s="89">
        <v>565</v>
      </c>
      <c r="J535" s="89">
        <v>565</v>
      </c>
      <c r="K535" s="89">
        <v>565</v>
      </c>
      <c r="L535" s="89">
        <v>565</v>
      </c>
      <c r="M535" s="89">
        <v>565</v>
      </c>
      <c r="N535" s="89">
        <v>565</v>
      </c>
      <c r="O535" s="221" t="s">
        <v>197</v>
      </c>
      <c r="P535" s="221" t="s">
        <v>183</v>
      </c>
    </row>
    <row r="536" spans="1:16" ht="25.5" x14ac:dyDescent="0.2">
      <c r="A536" s="249"/>
      <c r="B536" s="124" t="s">
        <v>94</v>
      </c>
      <c r="C536" s="1"/>
      <c r="D536" s="2"/>
      <c r="E536" s="2"/>
      <c r="F536" s="2"/>
      <c r="G536" s="93"/>
      <c r="H536" s="5">
        <f t="shared" ref="H536" si="268">ROUND(H537/H535,1)</f>
        <v>25.4</v>
      </c>
      <c r="I536" s="5" t="s">
        <v>206</v>
      </c>
      <c r="J536" s="5" t="s">
        <v>206</v>
      </c>
      <c r="K536" s="5" t="s">
        <v>206</v>
      </c>
      <c r="L536" s="5" t="s">
        <v>206</v>
      </c>
      <c r="M536" s="126">
        <f t="shared" ref="M536:N536" si="269">ROUND(M537/M535,1)</f>
        <v>25.4</v>
      </c>
      <c r="N536" s="126">
        <f t="shared" si="269"/>
        <v>25.4</v>
      </c>
      <c r="O536" s="225"/>
      <c r="P536" s="225"/>
    </row>
    <row r="537" spans="1:16" x14ac:dyDescent="0.2">
      <c r="A537" s="249"/>
      <c r="B537" s="124" t="s">
        <v>74</v>
      </c>
      <c r="C537" s="1"/>
      <c r="D537" s="2"/>
      <c r="E537" s="2"/>
      <c r="F537" s="2"/>
      <c r="G537" s="93"/>
      <c r="H537" s="5">
        <f t="shared" ref="H537:N537" si="270">SUM(H538:H544)</f>
        <v>14344.2</v>
      </c>
      <c r="I537" s="5">
        <f t="shared" si="270"/>
        <v>3091.8</v>
      </c>
      <c r="J537" s="5">
        <f t="shared" si="270"/>
        <v>2869.2</v>
      </c>
      <c r="K537" s="5">
        <f t="shared" si="270"/>
        <v>2048.6999999999998</v>
      </c>
      <c r="L537" s="5">
        <f t="shared" si="270"/>
        <v>6334.5</v>
      </c>
      <c r="M537" s="5">
        <f t="shared" si="270"/>
        <v>14344.2</v>
      </c>
      <c r="N537" s="5">
        <f t="shared" si="270"/>
        <v>14344.2</v>
      </c>
      <c r="O537" s="225"/>
      <c r="P537" s="225"/>
    </row>
    <row r="538" spans="1:16" x14ac:dyDescent="0.2">
      <c r="A538" s="249"/>
      <c r="B538" s="228" t="s">
        <v>7</v>
      </c>
      <c r="C538" s="1">
        <v>136</v>
      </c>
      <c r="D538" s="2" t="s">
        <v>214</v>
      </c>
      <c r="E538" s="3" t="s">
        <v>217</v>
      </c>
      <c r="F538" s="2" t="s">
        <v>464</v>
      </c>
      <c r="G538" s="93">
        <v>321</v>
      </c>
      <c r="H538" s="5">
        <f t="shared" ref="H538:H544" si="271">I538+J538+K538+L538</f>
        <v>36.199999999999996</v>
      </c>
      <c r="I538" s="5">
        <v>9.6999999999999993</v>
      </c>
      <c r="J538" s="5">
        <v>9.6999999999999993</v>
      </c>
      <c r="K538" s="5">
        <v>9</v>
      </c>
      <c r="L538" s="5">
        <v>7.8</v>
      </c>
      <c r="M538" s="126">
        <v>36.200000000000003</v>
      </c>
      <c r="N538" s="126">
        <v>36.200000000000003</v>
      </c>
      <c r="O538" s="225"/>
      <c r="P538" s="225"/>
    </row>
    <row r="539" spans="1:16" x14ac:dyDescent="0.2">
      <c r="A539" s="249"/>
      <c r="B539" s="229"/>
      <c r="C539" s="1">
        <v>136</v>
      </c>
      <c r="D539" s="2" t="s">
        <v>214</v>
      </c>
      <c r="E539" s="3" t="s">
        <v>217</v>
      </c>
      <c r="F539" s="2" t="s">
        <v>464</v>
      </c>
      <c r="G539" s="93">
        <v>612</v>
      </c>
      <c r="H539" s="5">
        <f t="shared" si="271"/>
        <v>936.50000000000011</v>
      </c>
      <c r="I539" s="5">
        <v>184.8</v>
      </c>
      <c r="J539" s="5">
        <v>217.9</v>
      </c>
      <c r="K539" s="5">
        <v>166.2</v>
      </c>
      <c r="L539" s="5">
        <v>367.6</v>
      </c>
      <c r="M539" s="126">
        <v>936.5</v>
      </c>
      <c r="N539" s="126">
        <v>936.5</v>
      </c>
      <c r="O539" s="225"/>
      <c r="P539" s="225"/>
    </row>
    <row r="540" spans="1:16" x14ac:dyDescent="0.2">
      <c r="A540" s="249"/>
      <c r="B540" s="229"/>
      <c r="C540" s="1">
        <v>136</v>
      </c>
      <c r="D540" s="2" t="s">
        <v>210</v>
      </c>
      <c r="E540" s="3" t="s">
        <v>211</v>
      </c>
      <c r="F540" s="2" t="s">
        <v>251</v>
      </c>
      <c r="G540" s="93">
        <v>612</v>
      </c>
      <c r="H540" s="5">
        <f t="shared" si="271"/>
        <v>12754.6</v>
      </c>
      <c r="I540" s="5">
        <v>2705.3</v>
      </c>
      <c r="J540" s="5">
        <v>2490.6999999999998</v>
      </c>
      <c r="K540" s="5">
        <v>1805</v>
      </c>
      <c r="L540" s="5">
        <v>5753.6</v>
      </c>
      <c r="M540" s="5">
        <v>12754.6</v>
      </c>
      <c r="N540" s="5">
        <v>12754.6</v>
      </c>
      <c r="O540" s="225"/>
      <c r="P540" s="225"/>
    </row>
    <row r="541" spans="1:16" x14ac:dyDescent="0.2">
      <c r="A541" s="249"/>
      <c r="B541" s="251"/>
      <c r="C541" s="1">
        <v>136</v>
      </c>
      <c r="D541" s="2" t="s">
        <v>210</v>
      </c>
      <c r="E541" s="3" t="s">
        <v>211</v>
      </c>
      <c r="F541" s="2" t="s">
        <v>251</v>
      </c>
      <c r="G541" s="93">
        <v>622</v>
      </c>
      <c r="H541" s="5">
        <f t="shared" si="271"/>
        <v>616.9</v>
      </c>
      <c r="I541" s="5">
        <v>192</v>
      </c>
      <c r="J541" s="5">
        <v>150.9</v>
      </c>
      <c r="K541" s="5">
        <v>68.5</v>
      </c>
      <c r="L541" s="5">
        <v>205.5</v>
      </c>
      <c r="M541" s="5">
        <v>616.9</v>
      </c>
      <c r="N541" s="5">
        <v>616.9</v>
      </c>
      <c r="O541" s="225"/>
      <c r="P541" s="225"/>
    </row>
    <row r="542" spans="1:16" x14ac:dyDescent="0.2">
      <c r="A542" s="249"/>
      <c r="B542" s="124" t="s">
        <v>8</v>
      </c>
      <c r="C542" s="1"/>
      <c r="D542" s="2"/>
      <c r="E542" s="2"/>
      <c r="F542" s="2"/>
      <c r="G542" s="93"/>
      <c r="H542" s="5">
        <f t="shared" si="271"/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225"/>
      <c r="P542" s="225"/>
    </row>
    <row r="543" spans="1:16" x14ac:dyDescent="0.2">
      <c r="A543" s="249"/>
      <c r="B543" s="124" t="s">
        <v>9</v>
      </c>
      <c r="C543" s="1"/>
      <c r="D543" s="2"/>
      <c r="E543" s="2"/>
      <c r="F543" s="2"/>
      <c r="G543" s="93"/>
      <c r="H543" s="5">
        <f t="shared" si="271"/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225"/>
      <c r="P543" s="225"/>
    </row>
    <row r="544" spans="1:16" x14ac:dyDescent="0.2">
      <c r="A544" s="249"/>
      <c r="B544" s="138" t="s">
        <v>10</v>
      </c>
      <c r="C544" s="1"/>
      <c r="D544" s="2"/>
      <c r="E544" s="2"/>
      <c r="F544" s="2"/>
      <c r="G544" s="93"/>
      <c r="H544" s="5">
        <f t="shared" si="271"/>
        <v>0</v>
      </c>
      <c r="I544" s="5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225"/>
      <c r="P544" s="225"/>
    </row>
    <row r="545" spans="1:16" x14ac:dyDescent="0.2">
      <c r="A545" s="254"/>
      <c r="B545" s="138" t="s">
        <v>535</v>
      </c>
      <c r="C545" s="127"/>
      <c r="D545" s="2"/>
      <c r="E545" s="2"/>
      <c r="F545" s="2"/>
      <c r="G545" s="93"/>
      <c r="H545" s="5">
        <f t="shared" ref="H545" si="272">I545+J545+K545+L545</f>
        <v>0</v>
      </c>
      <c r="I545" s="5"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217"/>
      <c r="P545" s="217"/>
    </row>
    <row r="546" spans="1:16" ht="25.5" x14ac:dyDescent="0.2">
      <c r="A546" s="248" t="s">
        <v>592</v>
      </c>
      <c r="B546" s="145" t="s">
        <v>78</v>
      </c>
      <c r="C546" s="127"/>
      <c r="D546" s="2"/>
      <c r="E546" s="2"/>
      <c r="F546" s="2"/>
      <c r="G546" s="93"/>
      <c r="H546" s="89">
        <f>H555+H563</f>
        <v>4775</v>
      </c>
      <c r="I546" s="89">
        <f t="shared" ref="I546:N546" si="273">I555+I563</f>
        <v>4775</v>
      </c>
      <c r="J546" s="89">
        <f t="shared" si="273"/>
        <v>4775</v>
      </c>
      <c r="K546" s="89">
        <f t="shared" si="273"/>
        <v>4775</v>
      </c>
      <c r="L546" s="89">
        <f t="shared" si="273"/>
        <v>4775</v>
      </c>
      <c r="M546" s="89">
        <f t="shared" si="273"/>
        <v>4775</v>
      </c>
      <c r="N546" s="89">
        <f t="shared" si="273"/>
        <v>4775</v>
      </c>
      <c r="O546" s="221" t="s">
        <v>197</v>
      </c>
      <c r="P546" s="221" t="s">
        <v>155</v>
      </c>
    </row>
    <row r="547" spans="1:16" ht="25.5" x14ac:dyDescent="0.2">
      <c r="A547" s="249"/>
      <c r="B547" s="145" t="s">
        <v>94</v>
      </c>
      <c r="C547" s="127"/>
      <c r="D547" s="2"/>
      <c r="E547" s="2"/>
      <c r="F547" s="2"/>
      <c r="G547" s="93"/>
      <c r="H547" s="5">
        <f t="shared" ref="H547:N547" si="274">ROUND(H548/H546,1)</f>
        <v>52.4</v>
      </c>
      <c r="I547" s="5" t="s">
        <v>206</v>
      </c>
      <c r="J547" s="5" t="s">
        <v>206</v>
      </c>
      <c r="K547" s="5" t="s">
        <v>206</v>
      </c>
      <c r="L547" s="5" t="s">
        <v>206</v>
      </c>
      <c r="M547" s="126">
        <f t="shared" si="274"/>
        <v>58</v>
      </c>
      <c r="N547" s="126">
        <f t="shared" si="274"/>
        <v>64.2</v>
      </c>
      <c r="O547" s="225"/>
      <c r="P547" s="225"/>
    </row>
    <row r="548" spans="1:16" x14ac:dyDescent="0.2">
      <c r="A548" s="249"/>
      <c r="B548" s="32" t="s">
        <v>74</v>
      </c>
      <c r="C548" s="1"/>
      <c r="D548" s="2"/>
      <c r="E548" s="2"/>
      <c r="F548" s="2"/>
      <c r="G548" s="93"/>
      <c r="H548" s="5">
        <f t="shared" ref="H548" si="275">SUM(H549:H553)</f>
        <v>250383.59999999998</v>
      </c>
      <c r="I548" s="5">
        <f t="shared" ref="I548:N548" si="276">SUM(I549:I553)</f>
        <v>44354.880000000005</v>
      </c>
      <c r="J548" s="5">
        <f t="shared" si="276"/>
        <v>59000</v>
      </c>
      <c r="K548" s="5">
        <f t="shared" si="276"/>
        <v>66530.12</v>
      </c>
      <c r="L548" s="5">
        <f t="shared" si="276"/>
        <v>80498.600000000006</v>
      </c>
      <c r="M548" s="5">
        <f t="shared" si="276"/>
        <v>276780.09999999998</v>
      </c>
      <c r="N548" s="5">
        <f t="shared" si="276"/>
        <v>306497</v>
      </c>
      <c r="O548" s="225"/>
      <c r="P548" s="225"/>
    </row>
    <row r="549" spans="1:16" x14ac:dyDescent="0.2">
      <c r="A549" s="249"/>
      <c r="B549" s="228" t="s">
        <v>16</v>
      </c>
      <c r="C549" s="1">
        <f>C558</f>
        <v>136</v>
      </c>
      <c r="D549" s="1" t="str">
        <f t="shared" ref="D549:H549" si="277">D558</f>
        <v>07</v>
      </c>
      <c r="E549" s="1" t="str">
        <f t="shared" si="277"/>
        <v>01</v>
      </c>
      <c r="F549" s="1" t="str">
        <f t="shared" si="277"/>
        <v>0710520120</v>
      </c>
      <c r="G549" s="93">
        <f t="shared" si="277"/>
        <v>810</v>
      </c>
      <c r="H549" s="5">
        <f t="shared" si="277"/>
        <v>129448.2</v>
      </c>
      <c r="I549" s="5">
        <f>I558</f>
        <v>17484.8</v>
      </c>
      <c r="J549" s="5">
        <f t="shared" ref="J549:N549" si="278">J558</f>
        <v>30500</v>
      </c>
      <c r="K549" s="5">
        <f t="shared" si="278"/>
        <v>36400.199999999997</v>
      </c>
      <c r="L549" s="5">
        <f t="shared" si="278"/>
        <v>45063.199999999997</v>
      </c>
      <c r="M549" s="5">
        <f t="shared" si="278"/>
        <v>141434.6</v>
      </c>
      <c r="N549" s="5">
        <f t="shared" si="278"/>
        <v>156257.5</v>
      </c>
      <c r="O549" s="225"/>
      <c r="P549" s="225"/>
    </row>
    <row r="550" spans="1:16" x14ac:dyDescent="0.2">
      <c r="A550" s="249"/>
      <c r="B550" s="251"/>
      <c r="C550" s="1">
        <f>C566</f>
        <v>136</v>
      </c>
      <c r="D550" s="1" t="str">
        <f t="shared" ref="D550:N550" si="279">D566</f>
        <v>07</v>
      </c>
      <c r="E550" s="1" t="str">
        <f t="shared" si="279"/>
        <v>02</v>
      </c>
      <c r="F550" s="1" t="str">
        <f t="shared" si="279"/>
        <v>0710520130</v>
      </c>
      <c r="G550" s="93">
        <f t="shared" si="279"/>
        <v>810</v>
      </c>
      <c r="H550" s="5">
        <f t="shared" si="279"/>
        <v>120935.4</v>
      </c>
      <c r="I550" s="5">
        <f t="shared" si="279"/>
        <v>26870.080000000002</v>
      </c>
      <c r="J550" s="5">
        <f t="shared" si="279"/>
        <v>28500</v>
      </c>
      <c r="K550" s="5">
        <f t="shared" si="279"/>
        <v>30129.919999999998</v>
      </c>
      <c r="L550" s="5">
        <f t="shared" si="279"/>
        <v>35435.4</v>
      </c>
      <c r="M550" s="5">
        <f t="shared" si="279"/>
        <v>135345.5</v>
      </c>
      <c r="N550" s="5">
        <f t="shared" si="279"/>
        <v>150239.5</v>
      </c>
      <c r="O550" s="225"/>
      <c r="P550" s="225"/>
    </row>
    <row r="551" spans="1:16" x14ac:dyDescent="0.2">
      <c r="A551" s="249"/>
      <c r="B551" s="145" t="s">
        <v>14</v>
      </c>
      <c r="C551" s="1"/>
      <c r="D551" s="2"/>
      <c r="E551" s="2"/>
      <c r="F551" s="2"/>
      <c r="G551" s="93"/>
      <c r="H551" s="5">
        <f t="shared" ref="H551:N554" si="280">H559+H567</f>
        <v>0</v>
      </c>
      <c r="I551" s="5">
        <f t="shared" si="280"/>
        <v>0</v>
      </c>
      <c r="J551" s="5">
        <f t="shared" si="280"/>
        <v>0</v>
      </c>
      <c r="K551" s="5">
        <f t="shared" si="280"/>
        <v>0</v>
      </c>
      <c r="L551" s="5">
        <f t="shared" si="280"/>
        <v>0</v>
      </c>
      <c r="M551" s="126">
        <f t="shared" si="280"/>
        <v>0</v>
      </c>
      <c r="N551" s="126">
        <f t="shared" si="280"/>
        <v>0</v>
      </c>
      <c r="O551" s="225"/>
      <c r="P551" s="225"/>
    </row>
    <row r="552" spans="1:16" x14ac:dyDescent="0.2">
      <c r="A552" s="249"/>
      <c r="B552" s="145" t="s">
        <v>15</v>
      </c>
      <c r="C552" s="1"/>
      <c r="D552" s="2"/>
      <c r="E552" s="2"/>
      <c r="F552" s="2"/>
      <c r="G552" s="93"/>
      <c r="H552" s="5">
        <f t="shared" si="280"/>
        <v>0</v>
      </c>
      <c r="I552" s="5">
        <f t="shared" si="280"/>
        <v>0</v>
      </c>
      <c r="J552" s="5">
        <f t="shared" si="280"/>
        <v>0</v>
      </c>
      <c r="K552" s="5">
        <f t="shared" si="280"/>
        <v>0</v>
      </c>
      <c r="L552" s="5">
        <f t="shared" si="280"/>
        <v>0</v>
      </c>
      <c r="M552" s="126">
        <f t="shared" si="280"/>
        <v>0</v>
      </c>
      <c r="N552" s="126">
        <f t="shared" si="280"/>
        <v>0</v>
      </c>
      <c r="O552" s="225"/>
      <c r="P552" s="225"/>
    </row>
    <row r="553" spans="1:16" x14ac:dyDescent="0.2">
      <c r="A553" s="249"/>
      <c r="B553" s="138" t="s">
        <v>12</v>
      </c>
      <c r="C553" s="1"/>
      <c r="D553" s="2"/>
      <c r="E553" s="2"/>
      <c r="F553" s="2"/>
      <c r="G553" s="93"/>
      <c r="H553" s="5">
        <f t="shared" si="280"/>
        <v>0</v>
      </c>
      <c r="I553" s="5">
        <f t="shared" si="280"/>
        <v>0</v>
      </c>
      <c r="J553" s="5">
        <f t="shared" si="280"/>
        <v>0</v>
      </c>
      <c r="K553" s="5">
        <f t="shared" si="280"/>
        <v>0</v>
      </c>
      <c r="L553" s="5">
        <f t="shared" si="280"/>
        <v>0</v>
      </c>
      <c r="M553" s="126">
        <f t="shared" si="280"/>
        <v>0</v>
      </c>
      <c r="N553" s="126">
        <f t="shared" si="280"/>
        <v>0</v>
      </c>
      <c r="O553" s="225"/>
      <c r="P553" s="225"/>
    </row>
    <row r="554" spans="1:16" x14ac:dyDescent="0.2">
      <c r="A554" s="254"/>
      <c r="B554" s="138" t="s">
        <v>535</v>
      </c>
      <c r="C554" s="127"/>
      <c r="D554" s="2"/>
      <c r="E554" s="2"/>
      <c r="F554" s="2"/>
      <c r="G554" s="93"/>
      <c r="H554" s="5">
        <f t="shared" si="280"/>
        <v>0</v>
      </c>
      <c r="I554" s="5">
        <f t="shared" si="280"/>
        <v>0</v>
      </c>
      <c r="J554" s="5">
        <f t="shared" si="280"/>
        <v>0</v>
      </c>
      <c r="K554" s="5">
        <f t="shared" si="280"/>
        <v>0</v>
      </c>
      <c r="L554" s="5">
        <f t="shared" si="280"/>
        <v>0</v>
      </c>
      <c r="M554" s="126">
        <f t="shared" si="280"/>
        <v>0</v>
      </c>
      <c r="N554" s="126">
        <f t="shared" si="280"/>
        <v>0</v>
      </c>
      <c r="O554" s="220"/>
      <c r="P554" s="220"/>
    </row>
    <row r="555" spans="1:16" ht="25.5" x14ac:dyDescent="0.2">
      <c r="A555" s="248" t="s">
        <v>593</v>
      </c>
      <c r="B555" s="145" t="s">
        <v>80</v>
      </c>
      <c r="C555" s="127"/>
      <c r="D555" s="2"/>
      <c r="E555" s="2"/>
      <c r="F555" s="2"/>
      <c r="G555" s="93"/>
      <c r="H555" s="89">
        <v>2470</v>
      </c>
      <c r="I555" s="89">
        <v>2470</v>
      </c>
      <c r="J555" s="89">
        <v>2470</v>
      </c>
      <c r="K555" s="89">
        <v>2470</v>
      </c>
      <c r="L555" s="89">
        <v>2470</v>
      </c>
      <c r="M555" s="89">
        <v>2470</v>
      </c>
      <c r="N555" s="89">
        <v>2470</v>
      </c>
      <c r="O555" s="221" t="s">
        <v>197</v>
      </c>
      <c r="P555" s="221" t="s">
        <v>176</v>
      </c>
    </row>
    <row r="556" spans="1:16" ht="25.5" x14ac:dyDescent="0.2">
      <c r="A556" s="249"/>
      <c r="B556" s="145" t="s">
        <v>6</v>
      </c>
      <c r="C556" s="127"/>
      <c r="D556" s="2"/>
      <c r="E556" s="2"/>
      <c r="F556" s="2"/>
      <c r="G556" s="93"/>
      <c r="H556" s="5">
        <f t="shared" ref="H556:N556" si="281">ROUND(H557/H555,1)</f>
        <v>52.4</v>
      </c>
      <c r="I556" s="5" t="s">
        <v>206</v>
      </c>
      <c r="J556" s="5" t="s">
        <v>206</v>
      </c>
      <c r="K556" s="5" t="s">
        <v>206</v>
      </c>
      <c r="L556" s="5" t="s">
        <v>206</v>
      </c>
      <c r="M556" s="126">
        <f t="shared" si="281"/>
        <v>57.3</v>
      </c>
      <c r="N556" s="126">
        <f t="shared" si="281"/>
        <v>63.3</v>
      </c>
      <c r="O556" s="225"/>
      <c r="P556" s="225"/>
    </row>
    <row r="557" spans="1:16" x14ac:dyDescent="0.2">
      <c r="A557" s="249"/>
      <c r="B557" s="32" t="s">
        <v>74</v>
      </c>
      <c r="C557" s="1"/>
      <c r="D557" s="2"/>
      <c r="E557" s="2"/>
      <c r="F557" s="2"/>
      <c r="G557" s="93"/>
      <c r="H557" s="5">
        <f t="shared" ref="H557:N557" si="282">SUM(H558:H561)</f>
        <v>129448.2</v>
      </c>
      <c r="I557" s="5">
        <f t="shared" si="282"/>
        <v>17484.8</v>
      </c>
      <c r="J557" s="5">
        <f t="shared" si="282"/>
        <v>30500</v>
      </c>
      <c r="K557" s="5">
        <f t="shared" si="282"/>
        <v>36400.199999999997</v>
      </c>
      <c r="L557" s="5">
        <f t="shared" si="282"/>
        <v>45063.199999999997</v>
      </c>
      <c r="M557" s="5">
        <f t="shared" si="282"/>
        <v>141434.6</v>
      </c>
      <c r="N557" s="5">
        <f t="shared" si="282"/>
        <v>156257.5</v>
      </c>
      <c r="O557" s="225"/>
      <c r="P557" s="225"/>
    </row>
    <row r="558" spans="1:16" x14ac:dyDescent="0.2">
      <c r="A558" s="249"/>
      <c r="B558" s="145" t="s">
        <v>16</v>
      </c>
      <c r="C558" s="1">
        <v>136</v>
      </c>
      <c r="D558" s="2" t="s">
        <v>210</v>
      </c>
      <c r="E558" s="3" t="s">
        <v>209</v>
      </c>
      <c r="F558" s="2" t="s">
        <v>225</v>
      </c>
      <c r="G558" s="93">
        <v>810</v>
      </c>
      <c r="H558" s="5">
        <f>I558+J558+K558+L558</f>
        <v>129448.2</v>
      </c>
      <c r="I558" s="5">
        <v>17484.8</v>
      </c>
      <c r="J558" s="5">
        <v>30500</v>
      </c>
      <c r="K558" s="5">
        <v>36400.199999999997</v>
      </c>
      <c r="L558" s="5">
        <v>45063.199999999997</v>
      </c>
      <c r="M558" s="5">
        <v>141434.6</v>
      </c>
      <c r="N558" s="5">
        <v>156257.5</v>
      </c>
      <c r="O558" s="225"/>
      <c r="P558" s="225"/>
    </row>
    <row r="559" spans="1:16" x14ac:dyDescent="0.2">
      <c r="A559" s="249"/>
      <c r="B559" s="145" t="s">
        <v>14</v>
      </c>
      <c r="C559" s="1"/>
      <c r="D559" s="2"/>
      <c r="E559" s="2"/>
      <c r="F559" s="2"/>
      <c r="G559" s="93"/>
      <c r="H559" s="5">
        <f>I559+J559+K559+L559</f>
        <v>0</v>
      </c>
      <c r="I559" s="5">
        <v>0</v>
      </c>
      <c r="J559" s="5">
        <v>0</v>
      </c>
      <c r="K559" s="5">
        <v>0</v>
      </c>
      <c r="L559" s="5">
        <v>0</v>
      </c>
      <c r="M559" s="126">
        <v>0</v>
      </c>
      <c r="N559" s="126">
        <v>0</v>
      </c>
      <c r="O559" s="225"/>
      <c r="P559" s="225"/>
    </row>
    <row r="560" spans="1:16" x14ac:dyDescent="0.2">
      <c r="A560" s="249"/>
      <c r="B560" s="145" t="s">
        <v>15</v>
      </c>
      <c r="C560" s="1"/>
      <c r="D560" s="2"/>
      <c r="E560" s="2"/>
      <c r="F560" s="2"/>
      <c r="G560" s="93"/>
      <c r="H560" s="5">
        <f>I560+J560+K560+L560</f>
        <v>0</v>
      </c>
      <c r="I560" s="5">
        <v>0</v>
      </c>
      <c r="J560" s="5">
        <v>0</v>
      </c>
      <c r="K560" s="5">
        <v>0</v>
      </c>
      <c r="L560" s="5">
        <v>0</v>
      </c>
      <c r="M560" s="126">
        <v>0</v>
      </c>
      <c r="N560" s="126">
        <v>0</v>
      </c>
      <c r="O560" s="225"/>
      <c r="P560" s="225"/>
    </row>
    <row r="561" spans="1:16" x14ac:dyDescent="0.2">
      <c r="A561" s="249"/>
      <c r="B561" s="138" t="s">
        <v>12</v>
      </c>
      <c r="C561" s="1"/>
      <c r="D561" s="2"/>
      <c r="E561" s="2"/>
      <c r="F561" s="2"/>
      <c r="G561" s="93"/>
      <c r="H561" s="5">
        <f>I561+J561+K561+L561</f>
        <v>0</v>
      </c>
      <c r="I561" s="5">
        <v>0</v>
      </c>
      <c r="J561" s="5">
        <v>0</v>
      </c>
      <c r="K561" s="5">
        <v>0</v>
      </c>
      <c r="L561" s="5">
        <v>0</v>
      </c>
      <c r="M561" s="126">
        <v>0</v>
      </c>
      <c r="N561" s="126">
        <v>0</v>
      </c>
      <c r="O561" s="225"/>
      <c r="P561" s="225"/>
    </row>
    <row r="562" spans="1:16" x14ac:dyDescent="0.2">
      <c r="A562" s="254"/>
      <c r="B562" s="138" t="s">
        <v>535</v>
      </c>
      <c r="C562" s="127"/>
      <c r="D562" s="2"/>
      <c r="E562" s="2"/>
      <c r="F562" s="2"/>
      <c r="G562" s="93"/>
      <c r="H562" s="5">
        <f>I562+J562+K562+L562</f>
        <v>0</v>
      </c>
      <c r="I562" s="5">
        <v>0</v>
      </c>
      <c r="J562" s="5">
        <v>0</v>
      </c>
      <c r="K562" s="5">
        <v>0</v>
      </c>
      <c r="L562" s="5">
        <v>0</v>
      </c>
      <c r="M562" s="126">
        <v>0</v>
      </c>
      <c r="N562" s="126">
        <v>0</v>
      </c>
      <c r="O562" s="220"/>
      <c r="P562" s="220"/>
    </row>
    <row r="563" spans="1:16" ht="38.25" x14ac:dyDescent="0.2">
      <c r="A563" s="248" t="s">
        <v>594</v>
      </c>
      <c r="B563" s="138" t="s">
        <v>82</v>
      </c>
      <c r="C563" s="127"/>
      <c r="D563" s="2"/>
      <c r="E563" s="2"/>
      <c r="F563" s="2"/>
      <c r="G563" s="93"/>
      <c r="H563" s="89">
        <v>2305</v>
      </c>
      <c r="I563" s="89">
        <v>2305</v>
      </c>
      <c r="J563" s="89">
        <v>2305</v>
      </c>
      <c r="K563" s="89">
        <v>2305</v>
      </c>
      <c r="L563" s="89">
        <v>2305</v>
      </c>
      <c r="M563" s="89">
        <v>2305</v>
      </c>
      <c r="N563" s="89">
        <v>2305</v>
      </c>
      <c r="O563" s="221" t="s">
        <v>197</v>
      </c>
      <c r="P563" s="221" t="s">
        <v>177</v>
      </c>
    </row>
    <row r="564" spans="1:16" ht="25.5" x14ac:dyDescent="0.2">
      <c r="A564" s="249"/>
      <c r="B564" s="145" t="s">
        <v>94</v>
      </c>
      <c r="C564" s="1"/>
      <c r="D564" s="2"/>
      <c r="E564" s="2"/>
      <c r="F564" s="2"/>
      <c r="G564" s="93"/>
      <c r="H564" s="5">
        <f t="shared" ref="H564:N564" si="283">ROUND(H565/H563,1)</f>
        <v>52.5</v>
      </c>
      <c r="I564" s="5" t="s">
        <v>206</v>
      </c>
      <c r="J564" s="5" t="s">
        <v>206</v>
      </c>
      <c r="K564" s="5" t="s">
        <v>206</v>
      </c>
      <c r="L564" s="5" t="s">
        <v>206</v>
      </c>
      <c r="M564" s="126">
        <f t="shared" si="283"/>
        <v>58.7</v>
      </c>
      <c r="N564" s="126">
        <f t="shared" si="283"/>
        <v>65.2</v>
      </c>
      <c r="O564" s="225"/>
      <c r="P564" s="225"/>
    </row>
    <row r="565" spans="1:16" x14ac:dyDescent="0.2">
      <c r="A565" s="249"/>
      <c r="B565" s="145" t="s">
        <v>74</v>
      </c>
      <c r="C565" s="1"/>
      <c r="D565" s="2"/>
      <c r="E565" s="2"/>
      <c r="F565" s="2"/>
      <c r="G565" s="93"/>
      <c r="H565" s="5">
        <f t="shared" ref="H565:N565" si="284">SUM(H566:H569)</f>
        <v>120935.4</v>
      </c>
      <c r="I565" s="5">
        <f t="shared" si="284"/>
        <v>26870.080000000002</v>
      </c>
      <c r="J565" s="5">
        <f t="shared" si="284"/>
        <v>28500</v>
      </c>
      <c r="K565" s="5">
        <f t="shared" si="284"/>
        <v>30129.919999999998</v>
      </c>
      <c r="L565" s="5">
        <f t="shared" si="284"/>
        <v>35435.4</v>
      </c>
      <c r="M565" s="5">
        <f t="shared" si="284"/>
        <v>135345.5</v>
      </c>
      <c r="N565" s="5">
        <f t="shared" si="284"/>
        <v>150239.5</v>
      </c>
      <c r="O565" s="225"/>
      <c r="P565" s="225"/>
    </row>
    <row r="566" spans="1:16" x14ac:dyDescent="0.2">
      <c r="A566" s="249"/>
      <c r="B566" s="145" t="s">
        <v>16</v>
      </c>
      <c r="C566" s="1">
        <v>136</v>
      </c>
      <c r="D566" s="2" t="s">
        <v>210</v>
      </c>
      <c r="E566" s="3" t="s">
        <v>211</v>
      </c>
      <c r="F566" s="2" t="s">
        <v>229</v>
      </c>
      <c r="G566" s="93">
        <v>810</v>
      </c>
      <c r="H566" s="5">
        <f>I566+J566+K566+L566</f>
        <v>120935.4</v>
      </c>
      <c r="I566" s="5">
        <v>26870.080000000002</v>
      </c>
      <c r="J566" s="5">
        <v>28500</v>
      </c>
      <c r="K566" s="5">
        <v>30129.919999999998</v>
      </c>
      <c r="L566" s="5">
        <v>35435.4</v>
      </c>
      <c r="M566" s="5">
        <v>135345.5</v>
      </c>
      <c r="N566" s="5">
        <v>150239.5</v>
      </c>
      <c r="O566" s="225"/>
      <c r="P566" s="225"/>
    </row>
    <row r="567" spans="1:16" x14ac:dyDescent="0.2">
      <c r="A567" s="249"/>
      <c r="B567" s="145" t="s">
        <v>14</v>
      </c>
      <c r="C567" s="1"/>
      <c r="D567" s="2"/>
      <c r="E567" s="2"/>
      <c r="F567" s="2"/>
      <c r="G567" s="93"/>
      <c r="H567" s="5">
        <f>I567+J567+K567+L567</f>
        <v>0</v>
      </c>
      <c r="I567" s="5">
        <v>0</v>
      </c>
      <c r="J567" s="5">
        <v>0</v>
      </c>
      <c r="K567" s="5">
        <v>0</v>
      </c>
      <c r="L567" s="5">
        <v>0</v>
      </c>
      <c r="M567" s="126">
        <v>0</v>
      </c>
      <c r="N567" s="126">
        <v>0</v>
      </c>
      <c r="O567" s="225"/>
      <c r="P567" s="225"/>
    </row>
    <row r="568" spans="1:16" x14ac:dyDescent="0.2">
      <c r="A568" s="249"/>
      <c r="B568" s="145" t="s">
        <v>15</v>
      </c>
      <c r="C568" s="1"/>
      <c r="D568" s="2"/>
      <c r="E568" s="2"/>
      <c r="F568" s="2"/>
      <c r="G568" s="93"/>
      <c r="H568" s="5">
        <f>I568+J568+K568+L568</f>
        <v>0</v>
      </c>
      <c r="I568" s="5">
        <v>0</v>
      </c>
      <c r="J568" s="5">
        <v>0</v>
      </c>
      <c r="K568" s="5">
        <v>0</v>
      </c>
      <c r="L568" s="5">
        <v>0</v>
      </c>
      <c r="M568" s="126">
        <v>0</v>
      </c>
      <c r="N568" s="126">
        <v>0</v>
      </c>
      <c r="O568" s="225"/>
      <c r="P568" s="225"/>
    </row>
    <row r="569" spans="1:16" x14ac:dyDescent="0.2">
      <c r="A569" s="249"/>
      <c r="B569" s="138" t="s">
        <v>12</v>
      </c>
      <c r="C569" s="1"/>
      <c r="D569" s="2"/>
      <c r="E569" s="2"/>
      <c r="F569" s="2"/>
      <c r="G569" s="93"/>
      <c r="H569" s="5">
        <f>I569+J569+K569+L569</f>
        <v>0</v>
      </c>
      <c r="I569" s="5">
        <v>0</v>
      </c>
      <c r="J569" s="5">
        <v>0</v>
      </c>
      <c r="K569" s="5">
        <v>0</v>
      </c>
      <c r="L569" s="5">
        <v>0</v>
      </c>
      <c r="M569" s="126">
        <v>0</v>
      </c>
      <c r="N569" s="149">
        <v>0</v>
      </c>
      <c r="O569" s="225"/>
      <c r="P569" s="225"/>
    </row>
    <row r="570" spans="1:16" x14ac:dyDescent="0.2">
      <c r="A570" s="254"/>
      <c r="B570" s="138" t="s">
        <v>535</v>
      </c>
      <c r="C570" s="127"/>
      <c r="D570" s="2"/>
      <c r="E570" s="2"/>
      <c r="F570" s="2"/>
      <c r="G570" s="93"/>
      <c r="H570" s="5">
        <f>I570+J570+K570+L570</f>
        <v>0</v>
      </c>
      <c r="I570" s="5">
        <v>0</v>
      </c>
      <c r="J570" s="5">
        <v>0</v>
      </c>
      <c r="K570" s="5">
        <v>0</v>
      </c>
      <c r="L570" s="5">
        <v>0</v>
      </c>
      <c r="M570" s="126">
        <v>0</v>
      </c>
      <c r="N570" s="149">
        <v>0</v>
      </c>
      <c r="O570" s="220"/>
      <c r="P570" s="220"/>
    </row>
    <row r="571" spans="1:16" x14ac:dyDescent="0.2">
      <c r="A571" s="248" t="s">
        <v>595</v>
      </c>
      <c r="B571" s="145" t="s">
        <v>111</v>
      </c>
      <c r="C571" s="127"/>
      <c r="D571" s="2"/>
      <c r="E571" s="2"/>
      <c r="F571" s="2"/>
      <c r="G571" s="93"/>
      <c r="H571" s="89">
        <v>13</v>
      </c>
      <c r="I571" s="89">
        <f>I579</f>
        <v>0</v>
      </c>
      <c r="J571" s="89">
        <f t="shared" ref="J571:N571" si="285">J579</f>
        <v>0</v>
      </c>
      <c r="K571" s="89">
        <v>13</v>
      </c>
      <c r="L571" s="89">
        <f t="shared" si="285"/>
        <v>0</v>
      </c>
      <c r="M571" s="89">
        <f t="shared" si="285"/>
        <v>40</v>
      </c>
      <c r="N571" s="89">
        <f t="shared" si="285"/>
        <v>40</v>
      </c>
      <c r="O571" s="221" t="s">
        <v>320</v>
      </c>
      <c r="P571" s="221" t="s">
        <v>156</v>
      </c>
    </row>
    <row r="572" spans="1:16" ht="25.5" x14ac:dyDescent="0.2">
      <c r="A572" s="249"/>
      <c r="B572" s="145" t="s">
        <v>94</v>
      </c>
      <c r="C572" s="1"/>
      <c r="D572" s="2"/>
      <c r="E572" s="2"/>
      <c r="F572" s="2"/>
      <c r="G572" s="93"/>
      <c r="H572" s="5">
        <f>H573/H571</f>
        <v>8346.2076923076929</v>
      </c>
      <c r="I572" s="5" t="s">
        <v>206</v>
      </c>
      <c r="J572" s="5" t="s">
        <v>206</v>
      </c>
      <c r="K572" s="5" t="s">
        <v>206</v>
      </c>
      <c r="L572" s="5" t="s">
        <v>206</v>
      </c>
      <c r="M572" s="5">
        <f t="shared" ref="M572:N572" si="286">M573/M571</f>
        <v>2712.5174999999999</v>
      </c>
      <c r="N572" s="5">
        <f t="shared" si="286"/>
        <v>2712.5174999999999</v>
      </c>
      <c r="O572" s="225"/>
      <c r="P572" s="225"/>
    </row>
    <row r="573" spans="1:16" x14ac:dyDescent="0.2">
      <c r="A573" s="249"/>
      <c r="B573" s="145" t="s">
        <v>74</v>
      </c>
      <c r="C573" s="1"/>
      <c r="D573" s="2"/>
      <c r="E573" s="2"/>
      <c r="F573" s="2"/>
      <c r="G573" s="93"/>
      <c r="H573" s="5">
        <f t="shared" ref="H573:N573" si="287">SUM(H574:H577)</f>
        <v>108500.7</v>
      </c>
      <c r="I573" s="5">
        <f t="shared" si="287"/>
        <v>6123</v>
      </c>
      <c r="J573" s="5">
        <f t="shared" si="287"/>
        <v>0</v>
      </c>
      <c r="K573" s="5">
        <f t="shared" si="287"/>
        <v>43282.7</v>
      </c>
      <c r="L573" s="5">
        <f t="shared" si="287"/>
        <v>59095</v>
      </c>
      <c r="M573" s="5">
        <f t="shared" si="287"/>
        <v>108500.7</v>
      </c>
      <c r="N573" s="5">
        <f t="shared" si="287"/>
        <v>108500.7</v>
      </c>
      <c r="O573" s="225"/>
      <c r="P573" s="225"/>
    </row>
    <row r="574" spans="1:16" x14ac:dyDescent="0.2">
      <c r="A574" s="249"/>
      <c r="B574" s="144" t="s">
        <v>7</v>
      </c>
      <c r="C574" s="128" t="str">
        <f>C582</f>
        <v>136</v>
      </c>
      <c r="D574" s="128" t="str">
        <f t="shared" ref="D574:H574" si="288">D582</f>
        <v>07</v>
      </c>
      <c r="E574" s="128" t="str">
        <f t="shared" si="288"/>
        <v>09</v>
      </c>
      <c r="F574" s="128" t="str">
        <f t="shared" si="288"/>
        <v>0710603470</v>
      </c>
      <c r="G574" s="92" t="str">
        <f t="shared" si="288"/>
        <v>244</v>
      </c>
      <c r="H574" s="5">
        <f t="shared" si="288"/>
        <v>108500.7</v>
      </c>
      <c r="I574" s="5">
        <f t="shared" ref="I574:N574" si="289">I582</f>
        <v>6123</v>
      </c>
      <c r="J574" s="5">
        <f t="shared" si="289"/>
        <v>0</v>
      </c>
      <c r="K574" s="5">
        <f t="shared" si="289"/>
        <v>43282.7</v>
      </c>
      <c r="L574" s="5">
        <f t="shared" si="289"/>
        <v>59095</v>
      </c>
      <c r="M574" s="5">
        <f t="shared" si="289"/>
        <v>108500.7</v>
      </c>
      <c r="N574" s="5">
        <f t="shared" si="289"/>
        <v>108500.7</v>
      </c>
      <c r="O574" s="225"/>
      <c r="P574" s="225"/>
    </row>
    <row r="575" spans="1:16" x14ac:dyDescent="0.2">
      <c r="A575" s="249"/>
      <c r="B575" s="145" t="s">
        <v>8</v>
      </c>
      <c r="C575" s="129"/>
      <c r="D575" s="129"/>
      <c r="E575" s="129"/>
      <c r="F575" s="129"/>
      <c r="G575" s="93"/>
      <c r="H575" s="5">
        <f>H583</f>
        <v>0</v>
      </c>
      <c r="I575" s="5">
        <f t="shared" ref="I575:N575" si="290">I583</f>
        <v>0</v>
      </c>
      <c r="J575" s="5">
        <f t="shared" si="290"/>
        <v>0</v>
      </c>
      <c r="K575" s="5">
        <f t="shared" si="290"/>
        <v>0</v>
      </c>
      <c r="L575" s="5">
        <f t="shared" si="290"/>
        <v>0</v>
      </c>
      <c r="M575" s="126">
        <f t="shared" si="290"/>
        <v>0</v>
      </c>
      <c r="N575" s="126">
        <f t="shared" si="290"/>
        <v>0</v>
      </c>
      <c r="O575" s="225"/>
      <c r="P575" s="225"/>
    </row>
    <row r="576" spans="1:16" x14ac:dyDescent="0.2">
      <c r="A576" s="249"/>
      <c r="B576" s="145" t="s">
        <v>9</v>
      </c>
      <c r="C576" s="129"/>
      <c r="D576" s="129"/>
      <c r="E576" s="129"/>
      <c r="F576" s="129"/>
      <c r="G576" s="93"/>
      <c r="H576" s="5">
        <f>H584</f>
        <v>0</v>
      </c>
      <c r="I576" s="5">
        <f t="shared" ref="I576:N576" si="291">I584</f>
        <v>0</v>
      </c>
      <c r="J576" s="5">
        <f t="shared" si="291"/>
        <v>0</v>
      </c>
      <c r="K576" s="5">
        <f t="shared" si="291"/>
        <v>0</v>
      </c>
      <c r="L576" s="5">
        <f t="shared" si="291"/>
        <v>0</v>
      </c>
      <c r="M576" s="126">
        <f t="shared" si="291"/>
        <v>0</v>
      </c>
      <c r="N576" s="126">
        <f t="shared" si="291"/>
        <v>0</v>
      </c>
      <c r="O576" s="225"/>
      <c r="P576" s="225"/>
    </row>
    <row r="577" spans="1:16" x14ac:dyDescent="0.2">
      <c r="A577" s="249"/>
      <c r="B577" s="145" t="s">
        <v>10</v>
      </c>
      <c r="C577" s="129"/>
      <c r="D577" s="129"/>
      <c r="E577" s="129"/>
      <c r="F577" s="129"/>
      <c r="G577" s="93"/>
      <c r="H577" s="5">
        <f>H585</f>
        <v>0</v>
      </c>
      <c r="I577" s="5">
        <f t="shared" ref="I577:N578" si="292">I585</f>
        <v>0</v>
      </c>
      <c r="J577" s="5">
        <f t="shared" si="292"/>
        <v>0</v>
      </c>
      <c r="K577" s="5">
        <f t="shared" si="292"/>
        <v>0</v>
      </c>
      <c r="L577" s="5">
        <f t="shared" si="292"/>
        <v>0</v>
      </c>
      <c r="M577" s="126">
        <f t="shared" si="292"/>
        <v>0</v>
      </c>
      <c r="N577" s="126">
        <f t="shared" si="292"/>
        <v>0</v>
      </c>
      <c r="O577" s="225"/>
      <c r="P577" s="225"/>
    </row>
    <row r="578" spans="1:16" x14ac:dyDescent="0.2">
      <c r="A578" s="254"/>
      <c r="B578" s="174" t="s">
        <v>535</v>
      </c>
      <c r="C578" s="129"/>
      <c r="D578" s="129"/>
      <c r="E578" s="129"/>
      <c r="F578" s="129"/>
      <c r="G578" s="93"/>
      <c r="H578" s="5">
        <f>H586</f>
        <v>0</v>
      </c>
      <c r="I578" s="5">
        <f t="shared" si="292"/>
        <v>0</v>
      </c>
      <c r="J578" s="5">
        <f t="shared" si="292"/>
        <v>0</v>
      </c>
      <c r="K578" s="5">
        <f t="shared" si="292"/>
        <v>0</v>
      </c>
      <c r="L578" s="5">
        <f t="shared" si="292"/>
        <v>0</v>
      </c>
      <c r="M578" s="126">
        <f t="shared" si="292"/>
        <v>0</v>
      </c>
      <c r="N578" s="126">
        <f t="shared" si="292"/>
        <v>0</v>
      </c>
      <c r="O578" s="220"/>
      <c r="P578" s="217"/>
    </row>
    <row r="579" spans="1:16" x14ac:dyDescent="0.2">
      <c r="A579" s="248" t="s">
        <v>596</v>
      </c>
      <c r="B579" s="145" t="s">
        <v>111</v>
      </c>
      <c r="C579" s="1"/>
      <c r="D579" s="2"/>
      <c r="E579" s="2"/>
      <c r="F579" s="2"/>
      <c r="G579" s="93"/>
      <c r="H579" s="89">
        <v>40</v>
      </c>
      <c r="I579" s="89">
        <v>0</v>
      </c>
      <c r="J579" s="89">
        <v>0</v>
      </c>
      <c r="K579" s="89">
        <v>40</v>
      </c>
      <c r="L579" s="89">
        <v>0</v>
      </c>
      <c r="M579" s="89">
        <v>40</v>
      </c>
      <c r="N579" s="89">
        <v>40</v>
      </c>
      <c r="O579" s="221" t="s">
        <v>197</v>
      </c>
      <c r="P579" s="221" t="s">
        <v>157</v>
      </c>
    </row>
    <row r="580" spans="1:16" ht="25.5" x14ac:dyDescent="0.2">
      <c r="A580" s="249"/>
      <c r="B580" s="145" t="s">
        <v>94</v>
      </c>
      <c r="C580" s="1"/>
      <c r="D580" s="2"/>
      <c r="E580" s="2"/>
      <c r="F580" s="2"/>
      <c r="G580" s="93"/>
      <c r="H580" s="5">
        <f>ROUND(H581/H579,1)</f>
        <v>2712.5</v>
      </c>
      <c r="I580" s="5" t="s">
        <v>206</v>
      </c>
      <c r="J580" s="5" t="s">
        <v>206</v>
      </c>
      <c r="K580" s="5" t="s">
        <v>206</v>
      </c>
      <c r="L580" s="5" t="s">
        <v>206</v>
      </c>
      <c r="M580" s="5">
        <f t="shared" ref="M580:N580" si="293">ROUND(M581/M579,1)</f>
        <v>2712.5</v>
      </c>
      <c r="N580" s="5">
        <f t="shared" si="293"/>
        <v>2712.5</v>
      </c>
      <c r="O580" s="225"/>
      <c r="P580" s="225"/>
    </row>
    <row r="581" spans="1:16" x14ac:dyDescent="0.2">
      <c r="A581" s="249"/>
      <c r="B581" s="145" t="s">
        <v>74</v>
      </c>
      <c r="C581" s="1"/>
      <c r="D581" s="2"/>
      <c r="E581" s="2"/>
      <c r="F581" s="2"/>
      <c r="G581" s="93"/>
      <c r="H581" s="5">
        <f t="shared" ref="H581:N581" si="294">SUM(H582:H585)</f>
        <v>108500.7</v>
      </c>
      <c r="I581" s="5">
        <f t="shared" si="294"/>
        <v>6123</v>
      </c>
      <c r="J581" s="5">
        <f t="shared" si="294"/>
        <v>0</v>
      </c>
      <c r="K581" s="5">
        <f t="shared" si="294"/>
        <v>43282.7</v>
      </c>
      <c r="L581" s="5">
        <f t="shared" si="294"/>
        <v>59095</v>
      </c>
      <c r="M581" s="5">
        <f t="shared" si="294"/>
        <v>108500.7</v>
      </c>
      <c r="N581" s="5">
        <f t="shared" si="294"/>
        <v>108500.7</v>
      </c>
      <c r="O581" s="225"/>
      <c r="P581" s="225"/>
    </row>
    <row r="582" spans="1:16" ht="27" customHeight="1" x14ac:dyDescent="0.2">
      <c r="A582" s="249"/>
      <c r="B582" s="145" t="s">
        <v>7</v>
      </c>
      <c r="C582" s="3" t="s">
        <v>41</v>
      </c>
      <c r="D582" s="2" t="s">
        <v>210</v>
      </c>
      <c r="E582" s="3" t="s">
        <v>212</v>
      </c>
      <c r="F582" s="3" t="s">
        <v>249</v>
      </c>
      <c r="G582" s="92" t="s">
        <v>47</v>
      </c>
      <c r="H582" s="5">
        <f>I582+J582+K582+L582</f>
        <v>108500.7</v>
      </c>
      <c r="I582" s="5">
        <v>6123</v>
      </c>
      <c r="J582" s="5">
        <v>0</v>
      </c>
      <c r="K582" s="5">
        <v>43282.7</v>
      </c>
      <c r="L582" s="5">
        <v>59095</v>
      </c>
      <c r="M582" s="5">
        <v>108500.7</v>
      </c>
      <c r="N582" s="5">
        <v>108500.7</v>
      </c>
      <c r="O582" s="225"/>
      <c r="P582" s="225"/>
    </row>
    <row r="583" spans="1:16" x14ac:dyDescent="0.2">
      <c r="A583" s="249"/>
      <c r="B583" s="145" t="s">
        <v>8</v>
      </c>
      <c r="C583" s="1"/>
      <c r="D583" s="2"/>
      <c r="E583" s="2"/>
      <c r="F583" s="2"/>
      <c r="G583" s="93"/>
      <c r="H583" s="5">
        <f>I583+J583+K583+L583</f>
        <v>0</v>
      </c>
      <c r="I583" s="5">
        <v>0</v>
      </c>
      <c r="J583" s="5">
        <v>0</v>
      </c>
      <c r="K583" s="5">
        <v>0</v>
      </c>
      <c r="L583" s="5">
        <v>0</v>
      </c>
      <c r="M583" s="126">
        <v>0</v>
      </c>
      <c r="N583" s="126">
        <v>0</v>
      </c>
      <c r="O583" s="225"/>
      <c r="P583" s="225"/>
    </row>
    <row r="584" spans="1:16" x14ac:dyDescent="0.2">
      <c r="A584" s="249"/>
      <c r="B584" s="145" t="s">
        <v>9</v>
      </c>
      <c r="C584" s="1"/>
      <c r="D584" s="2"/>
      <c r="E584" s="2"/>
      <c r="F584" s="2"/>
      <c r="G584" s="93"/>
      <c r="H584" s="5">
        <f>I584+J584+K584+L584</f>
        <v>0</v>
      </c>
      <c r="I584" s="5">
        <v>0</v>
      </c>
      <c r="J584" s="5">
        <v>0</v>
      </c>
      <c r="K584" s="5">
        <v>0</v>
      </c>
      <c r="L584" s="5">
        <v>0</v>
      </c>
      <c r="M584" s="126">
        <v>0</v>
      </c>
      <c r="N584" s="126">
        <v>0</v>
      </c>
      <c r="O584" s="225"/>
      <c r="P584" s="225"/>
    </row>
    <row r="585" spans="1:16" x14ac:dyDescent="0.2">
      <c r="A585" s="249"/>
      <c r="B585" s="145" t="s">
        <v>10</v>
      </c>
      <c r="C585" s="1"/>
      <c r="D585" s="2"/>
      <c r="E585" s="2"/>
      <c r="F585" s="2"/>
      <c r="G585" s="93"/>
      <c r="H585" s="5">
        <f>I585+J585+K585+L585</f>
        <v>0</v>
      </c>
      <c r="I585" s="5">
        <v>0</v>
      </c>
      <c r="J585" s="5">
        <v>0</v>
      </c>
      <c r="K585" s="5">
        <v>0</v>
      </c>
      <c r="L585" s="5">
        <v>0</v>
      </c>
      <c r="M585" s="126">
        <v>0</v>
      </c>
      <c r="N585" s="126">
        <v>0</v>
      </c>
      <c r="O585" s="225"/>
      <c r="P585" s="225"/>
    </row>
    <row r="586" spans="1:16" ht="24.75" customHeight="1" x14ac:dyDescent="0.2">
      <c r="A586" s="254"/>
      <c r="B586" s="174" t="s">
        <v>535</v>
      </c>
      <c r="C586" s="127"/>
      <c r="D586" s="2"/>
      <c r="E586" s="2"/>
      <c r="F586" s="2"/>
      <c r="G586" s="93"/>
      <c r="H586" s="5">
        <f>I586+J586+K586+L586</f>
        <v>0</v>
      </c>
      <c r="I586" s="5">
        <v>0</v>
      </c>
      <c r="J586" s="5">
        <v>0</v>
      </c>
      <c r="K586" s="5">
        <v>0</v>
      </c>
      <c r="L586" s="5">
        <v>0</v>
      </c>
      <c r="M586" s="126">
        <v>0</v>
      </c>
      <c r="N586" s="126">
        <v>0</v>
      </c>
      <c r="O586" s="220"/>
      <c r="P586" s="217"/>
    </row>
    <row r="587" spans="1:16" ht="25.5" x14ac:dyDescent="0.2">
      <c r="A587" s="228" t="s">
        <v>597</v>
      </c>
      <c r="B587" s="198" t="s">
        <v>100</v>
      </c>
      <c r="C587" s="127"/>
      <c r="D587" s="2"/>
      <c r="E587" s="2"/>
      <c r="F587" s="2"/>
      <c r="G587" s="93"/>
      <c r="H587" s="5" t="s">
        <v>51</v>
      </c>
      <c r="I587" s="5" t="s">
        <v>51</v>
      </c>
      <c r="J587" s="5" t="s">
        <v>51</v>
      </c>
      <c r="K587" s="5" t="s">
        <v>51</v>
      </c>
      <c r="L587" s="5" t="s">
        <v>51</v>
      </c>
      <c r="M587" s="5" t="s">
        <v>51</v>
      </c>
      <c r="N587" s="5" t="s">
        <v>51</v>
      </c>
      <c r="O587" s="221" t="s">
        <v>298</v>
      </c>
      <c r="P587" s="221" t="s">
        <v>158</v>
      </c>
    </row>
    <row r="588" spans="1:16" ht="25.5" x14ac:dyDescent="0.2">
      <c r="A588" s="229"/>
      <c r="B588" s="198" t="s">
        <v>6</v>
      </c>
      <c r="C588" s="1"/>
      <c r="D588" s="2"/>
      <c r="E588" s="2"/>
      <c r="F588" s="2"/>
      <c r="G588" s="93"/>
      <c r="H588" s="5" t="s">
        <v>51</v>
      </c>
      <c r="I588" s="5" t="s">
        <v>206</v>
      </c>
      <c r="J588" s="5" t="s">
        <v>206</v>
      </c>
      <c r="K588" s="5" t="s">
        <v>206</v>
      </c>
      <c r="L588" s="5" t="s">
        <v>206</v>
      </c>
      <c r="M588" s="5" t="s">
        <v>51</v>
      </c>
      <c r="N588" s="5" t="s">
        <v>51</v>
      </c>
      <c r="O588" s="225"/>
      <c r="P588" s="225"/>
    </row>
    <row r="589" spans="1:16" x14ac:dyDescent="0.2">
      <c r="A589" s="229"/>
      <c r="B589" s="198" t="s">
        <v>74</v>
      </c>
      <c r="C589" s="1"/>
      <c r="D589" s="2"/>
      <c r="E589" s="2"/>
      <c r="F589" s="2"/>
      <c r="G589" s="93"/>
      <c r="H589" s="5">
        <f>SUM(H590:H601)</f>
        <v>16079.1</v>
      </c>
      <c r="I589" s="5">
        <f t="shared" ref="I589:N589" si="295">SUM(I590:I601)</f>
        <v>0</v>
      </c>
      <c r="J589" s="5">
        <f t="shared" si="295"/>
        <v>0</v>
      </c>
      <c r="K589" s="5">
        <f t="shared" si="295"/>
        <v>0</v>
      </c>
      <c r="L589" s="5">
        <f t="shared" si="295"/>
        <v>16079.1</v>
      </c>
      <c r="M589" s="5">
        <f t="shared" si="295"/>
        <v>5200</v>
      </c>
      <c r="N589" s="5">
        <f t="shared" si="295"/>
        <v>5200</v>
      </c>
      <c r="O589" s="225"/>
      <c r="P589" s="225"/>
    </row>
    <row r="590" spans="1:16" s="119" customFormat="1" x14ac:dyDescent="0.2">
      <c r="A590" s="229"/>
      <c r="B590" s="228" t="s">
        <v>7</v>
      </c>
      <c r="C590" s="1">
        <f>C605</f>
        <v>136</v>
      </c>
      <c r="D590" s="1" t="str">
        <f t="shared" ref="D590:G590" si="296">D605</f>
        <v>07</v>
      </c>
      <c r="E590" s="1" t="str">
        <f t="shared" si="296"/>
        <v>02</v>
      </c>
      <c r="F590" s="1" t="str">
        <f t="shared" si="296"/>
        <v>0710703480</v>
      </c>
      <c r="G590" s="93">
        <f t="shared" si="296"/>
        <v>612</v>
      </c>
      <c r="H590" s="5">
        <f>H605</f>
        <v>5200</v>
      </c>
      <c r="I590" s="5">
        <f t="shared" ref="I590:N590" si="297">I605</f>
        <v>0</v>
      </c>
      <c r="J590" s="5">
        <f t="shared" si="297"/>
        <v>0</v>
      </c>
      <c r="K590" s="5">
        <f t="shared" si="297"/>
        <v>0</v>
      </c>
      <c r="L590" s="5">
        <f>L605</f>
        <v>5200</v>
      </c>
      <c r="M590" s="5">
        <f t="shared" si="297"/>
        <v>5200</v>
      </c>
      <c r="N590" s="5">
        <f t="shared" si="297"/>
        <v>5200</v>
      </c>
      <c r="O590" s="225"/>
      <c r="P590" s="225"/>
    </row>
    <row r="591" spans="1:16" x14ac:dyDescent="0.2">
      <c r="A591" s="229"/>
      <c r="B591" s="229"/>
      <c r="C591" s="1">
        <v>136</v>
      </c>
      <c r="D591" s="1" t="str">
        <f>D615</f>
        <v>07</v>
      </c>
      <c r="E591" s="2" t="s">
        <v>209</v>
      </c>
      <c r="F591" s="2" t="s">
        <v>259</v>
      </c>
      <c r="G591" s="93">
        <v>523</v>
      </c>
      <c r="H591" s="5">
        <f t="shared" ref="H591:H594" si="298">H613</f>
        <v>1408</v>
      </c>
      <c r="I591" s="5">
        <f t="shared" ref="I591:N591" si="299">I613</f>
        <v>0</v>
      </c>
      <c r="J591" s="5">
        <f t="shared" si="299"/>
        <v>0</v>
      </c>
      <c r="K591" s="5">
        <f t="shared" si="299"/>
        <v>0</v>
      </c>
      <c r="L591" s="5">
        <f t="shared" si="299"/>
        <v>1408</v>
      </c>
      <c r="M591" s="5">
        <f t="shared" si="299"/>
        <v>0</v>
      </c>
      <c r="N591" s="5">
        <f t="shared" si="299"/>
        <v>0</v>
      </c>
      <c r="O591" s="225"/>
      <c r="P591" s="225"/>
    </row>
    <row r="592" spans="1:16" x14ac:dyDescent="0.2">
      <c r="A592" s="229"/>
      <c r="B592" s="229"/>
      <c r="C592" s="1">
        <v>136</v>
      </c>
      <c r="D592" s="2" t="s">
        <v>210</v>
      </c>
      <c r="E592" s="2" t="s">
        <v>209</v>
      </c>
      <c r="F592" s="2" t="s">
        <v>259</v>
      </c>
      <c r="G592" s="93">
        <v>632</v>
      </c>
      <c r="H592" s="5">
        <f t="shared" si="298"/>
        <v>0</v>
      </c>
      <c r="I592" s="5">
        <f t="shared" ref="I592:N592" si="300">I614</f>
        <v>0</v>
      </c>
      <c r="J592" s="5">
        <f t="shared" si="300"/>
        <v>0</v>
      </c>
      <c r="K592" s="5">
        <f t="shared" si="300"/>
        <v>0</v>
      </c>
      <c r="L592" s="5">
        <f t="shared" si="300"/>
        <v>0</v>
      </c>
      <c r="M592" s="5">
        <f t="shared" si="300"/>
        <v>0</v>
      </c>
      <c r="N592" s="5">
        <f t="shared" si="300"/>
        <v>0</v>
      </c>
      <c r="O592" s="225"/>
      <c r="P592" s="225"/>
    </row>
    <row r="593" spans="1:16" x14ac:dyDescent="0.2">
      <c r="A593" s="229"/>
      <c r="B593" s="229"/>
      <c r="C593" s="1">
        <v>136</v>
      </c>
      <c r="D593" s="2" t="s">
        <v>210</v>
      </c>
      <c r="E593" s="3" t="s">
        <v>211</v>
      </c>
      <c r="F593" s="2" t="s">
        <v>259</v>
      </c>
      <c r="G593" s="93">
        <v>523</v>
      </c>
      <c r="H593" s="5">
        <f t="shared" si="298"/>
        <v>572</v>
      </c>
      <c r="I593" s="5">
        <f t="shared" ref="I593:N594" si="301">I615</f>
        <v>0</v>
      </c>
      <c r="J593" s="5">
        <f t="shared" si="301"/>
        <v>0</v>
      </c>
      <c r="K593" s="5">
        <f t="shared" si="301"/>
        <v>0</v>
      </c>
      <c r="L593" s="5">
        <f t="shared" si="301"/>
        <v>572</v>
      </c>
      <c r="M593" s="5">
        <f t="shared" si="301"/>
        <v>0</v>
      </c>
      <c r="N593" s="5">
        <f t="shared" si="301"/>
        <v>0</v>
      </c>
      <c r="O593" s="225"/>
      <c r="P593" s="225"/>
    </row>
    <row r="594" spans="1:16" x14ac:dyDescent="0.2">
      <c r="A594" s="229"/>
      <c r="B594" s="229"/>
      <c r="C594" s="1">
        <f>C615</f>
        <v>136</v>
      </c>
      <c r="D594" s="1" t="str">
        <f>D615</f>
        <v>07</v>
      </c>
      <c r="E594" s="3" t="s">
        <v>215</v>
      </c>
      <c r="F594" s="1" t="str">
        <f>F615</f>
        <v>07107R0272</v>
      </c>
      <c r="G594" s="93">
        <f>G615</f>
        <v>523</v>
      </c>
      <c r="H594" s="5">
        <f t="shared" si="298"/>
        <v>299.39999999999998</v>
      </c>
      <c r="I594" s="5">
        <f t="shared" si="301"/>
        <v>0</v>
      </c>
      <c r="J594" s="5">
        <f t="shared" si="301"/>
        <v>0</v>
      </c>
      <c r="K594" s="5">
        <f t="shared" si="301"/>
        <v>0</v>
      </c>
      <c r="L594" s="5">
        <f t="shared" si="301"/>
        <v>299.39999999999998</v>
      </c>
      <c r="M594" s="5">
        <f t="shared" si="301"/>
        <v>0</v>
      </c>
      <c r="N594" s="5">
        <f t="shared" si="301"/>
        <v>0</v>
      </c>
      <c r="O594" s="225"/>
      <c r="P594" s="225"/>
    </row>
    <row r="595" spans="1:16" x14ac:dyDescent="0.2">
      <c r="A595" s="229"/>
      <c r="B595" s="251"/>
      <c r="C595" s="1">
        <v>136</v>
      </c>
      <c r="D595" s="2" t="s">
        <v>210</v>
      </c>
      <c r="E595" s="3" t="s">
        <v>215</v>
      </c>
      <c r="F595" s="2" t="s">
        <v>259</v>
      </c>
      <c r="G595" s="93">
        <v>632</v>
      </c>
      <c r="H595" s="5">
        <f>H617</f>
        <v>0</v>
      </c>
      <c r="I595" s="5">
        <f t="shared" ref="I595:N595" si="302">I617</f>
        <v>0</v>
      </c>
      <c r="J595" s="5">
        <f t="shared" si="302"/>
        <v>0</v>
      </c>
      <c r="K595" s="5">
        <f t="shared" si="302"/>
        <v>0</v>
      </c>
      <c r="L595" s="5">
        <f t="shared" si="302"/>
        <v>0</v>
      </c>
      <c r="M595" s="5">
        <f t="shared" si="302"/>
        <v>0</v>
      </c>
      <c r="N595" s="5">
        <f t="shared" si="302"/>
        <v>0</v>
      </c>
      <c r="O595" s="225"/>
      <c r="P595" s="225"/>
    </row>
    <row r="596" spans="1:16" x14ac:dyDescent="0.2">
      <c r="A596" s="229"/>
      <c r="B596" s="247" t="s">
        <v>14</v>
      </c>
      <c r="C596" s="1">
        <v>136</v>
      </c>
      <c r="D596" s="2" t="s">
        <v>210</v>
      </c>
      <c r="E596" s="2" t="s">
        <v>209</v>
      </c>
      <c r="F596" s="2" t="s">
        <v>259</v>
      </c>
      <c r="G596" s="93">
        <v>523</v>
      </c>
      <c r="H596" s="5">
        <f>H618</f>
        <v>4992</v>
      </c>
      <c r="I596" s="5">
        <f t="shared" ref="I596:L598" si="303">I618</f>
        <v>0</v>
      </c>
      <c r="J596" s="5">
        <f t="shared" si="303"/>
        <v>0</v>
      </c>
      <c r="K596" s="5">
        <f t="shared" si="303"/>
        <v>0</v>
      </c>
      <c r="L596" s="5">
        <f t="shared" si="303"/>
        <v>4992</v>
      </c>
      <c r="M596" s="5">
        <v>0</v>
      </c>
      <c r="N596" s="5">
        <v>0</v>
      </c>
      <c r="O596" s="225"/>
      <c r="P596" s="225"/>
    </row>
    <row r="597" spans="1:16" x14ac:dyDescent="0.2">
      <c r="A597" s="229"/>
      <c r="B597" s="247"/>
      <c r="C597" s="1">
        <f>C619</f>
        <v>136</v>
      </c>
      <c r="D597" s="1" t="str">
        <f t="shared" ref="D597:G597" si="304">D619</f>
        <v>07</v>
      </c>
      <c r="E597" s="1" t="str">
        <f t="shared" si="304"/>
        <v>02</v>
      </c>
      <c r="F597" s="1" t="str">
        <f t="shared" si="304"/>
        <v>07107R0272</v>
      </c>
      <c r="G597" s="93">
        <f t="shared" si="304"/>
        <v>523</v>
      </c>
      <c r="H597" s="5">
        <f>H619</f>
        <v>2028</v>
      </c>
      <c r="I597" s="5">
        <f t="shared" si="303"/>
        <v>0</v>
      </c>
      <c r="J597" s="5">
        <f t="shared" si="303"/>
        <v>0</v>
      </c>
      <c r="K597" s="5">
        <f t="shared" si="303"/>
        <v>0</v>
      </c>
      <c r="L597" s="5">
        <f t="shared" si="303"/>
        <v>2028</v>
      </c>
      <c r="M597" s="5">
        <f>M619</f>
        <v>0</v>
      </c>
      <c r="N597" s="5">
        <f>N619</f>
        <v>0</v>
      </c>
      <c r="O597" s="225"/>
      <c r="P597" s="225"/>
    </row>
    <row r="598" spans="1:16" x14ac:dyDescent="0.2">
      <c r="A598" s="229"/>
      <c r="B598" s="247"/>
      <c r="C598" s="1">
        <v>136</v>
      </c>
      <c r="D598" s="2" t="s">
        <v>210</v>
      </c>
      <c r="E598" s="3" t="s">
        <v>215</v>
      </c>
      <c r="F598" s="2" t="s">
        <v>259</v>
      </c>
      <c r="G598" s="93">
        <v>523</v>
      </c>
      <c r="H598" s="5">
        <f>H620</f>
        <v>1061.5999999999999</v>
      </c>
      <c r="I598" s="5">
        <f t="shared" si="303"/>
        <v>0</v>
      </c>
      <c r="J598" s="5">
        <f t="shared" si="303"/>
        <v>0</v>
      </c>
      <c r="K598" s="5">
        <f t="shared" si="303"/>
        <v>0</v>
      </c>
      <c r="L598" s="5">
        <f t="shared" si="303"/>
        <v>1061.5999999999999</v>
      </c>
      <c r="M598" s="5">
        <f>M620</f>
        <v>0</v>
      </c>
      <c r="N598" s="5">
        <f>N620</f>
        <v>0</v>
      </c>
      <c r="O598" s="225"/>
      <c r="P598" s="225"/>
    </row>
    <row r="599" spans="1:16" x14ac:dyDescent="0.2">
      <c r="A599" s="229"/>
      <c r="B599" s="198" t="s">
        <v>9</v>
      </c>
      <c r="C599" s="1">
        <v>136</v>
      </c>
      <c r="D599" s="2"/>
      <c r="E599" s="2"/>
      <c r="F599" s="2"/>
      <c r="G599" s="93"/>
      <c r="H599" s="5">
        <f t="shared" ref="H599:N601" si="305">H607+H621</f>
        <v>518.1</v>
      </c>
      <c r="I599" s="5">
        <f t="shared" si="305"/>
        <v>0</v>
      </c>
      <c r="J599" s="5">
        <f t="shared" si="305"/>
        <v>0</v>
      </c>
      <c r="K599" s="5">
        <f t="shared" si="305"/>
        <v>0</v>
      </c>
      <c r="L599" s="5">
        <f t="shared" si="305"/>
        <v>518.1</v>
      </c>
      <c r="M599" s="5">
        <f t="shared" si="305"/>
        <v>0</v>
      </c>
      <c r="N599" s="5">
        <f t="shared" si="305"/>
        <v>0</v>
      </c>
      <c r="O599" s="225"/>
      <c r="P599" s="225"/>
    </row>
    <row r="600" spans="1:16" x14ac:dyDescent="0.2">
      <c r="A600" s="229"/>
      <c r="B600" s="198" t="s">
        <v>10</v>
      </c>
      <c r="C600" s="1"/>
      <c r="D600" s="2"/>
      <c r="E600" s="2"/>
      <c r="F600" s="2"/>
      <c r="G600" s="93"/>
      <c r="H600" s="5">
        <f t="shared" si="305"/>
        <v>0</v>
      </c>
      <c r="I600" s="5">
        <f t="shared" si="305"/>
        <v>0</v>
      </c>
      <c r="J600" s="5">
        <f t="shared" si="305"/>
        <v>0</v>
      </c>
      <c r="K600" s="5">
        <f t="shared" si="305"/>
        <v>0</v>
      </c>
      <c r="L600" s="5">
        <f t="shared" si="305"/>
        <v>0</v>
      </c>
      <c r="M600" s="5">
        <f t="shared" si="305"/>
        <v>0</v>
      </c>
      <c r="N600" s="5">
        <f t="shared" si="305"/>
        <v>0</v>
      </c>
      <c r="O600" s="225"/>
      <c r="P600" s="225"/>
    </row>
    <row r="601" spans="1:16" x14ac:dyDescent="0.2">
      <c r="A601" s="236"/>
      <c r="B601" s="198" t="s">
        <v>535</v>
      </c>
      <c r="C601" s="1"/>
      <c r="D601" s="2"/>
      <c r="E601" s="2"/>
      <c r="F601" s="2"/>
      <c r="G601" s="93"/>
      <c r="H601" s="5">
        <f t="shared" si="305"/>
        <v>0</v>
      </c>
      <c r="I601" s="5">
        <f t="shared" si="305"/>
        <v>0</v>
      </c>
      <c r="J601" s="5">
        <f t="shared" si="305"/>
        <v>0</v>
      </c>
      <c r="K601" s="5">
        <f t="shared" si="305"/>
        <v>0</v>
      </c>
      <c r="L601" s="5">
        <f t="shared" si="305"/>
        <v>0</v>
      </c>
      <c r="M601" s="5">
        <f t="shared" si="305"/>
        <v>0</v>
      </c>
      <c r="N601" s="5">
        <f t="shared" si="305"/>
        <v>0</v>
      </c>
      <c r="O601" s="217"/>
      <c r="P601" s="217"/>
    </row>
    <row r="602" spans="1:16" x14ac:dyDescent="0.2">
      <c r="A602" s="228" t="s">
        <v>598</v>
      </c>
      <c r="B602" s="139" t="s">
        <v>565</v>
      </c>
      <c r="C602" s="1"/>
      <c r="D602" s="2"/>
      <c r="E602" s="2"/>
      <c r="F602" s="2"/>
      <c r="G602" s="93"/>
      <c r="H602" s="89">
        <v>112</v>
      </c>
      <c r="I602" s="89">
        <v>0</v>
      </c>
      <c r="J602" s="89">
        <v>0</v>
      </c>
      <c r="K602" s="89">
        <v>0</v>
      </c>
      <c r="L602" s="89">
        <v>112</v>
      </c>
      <c r="M602" s="89">
        <v>112</v>
      </c>
      <c r="N602" s="89">
        <v>112</v>
      </c>
      <c r="O602" s="221" t="s">
        <v>148</v>
      </c>
      <c r="P602" s="221" t="s">
        <v>564</v>
      </c>
    </row>
    <row r="603" spans="1:16" ht="25.5" x14ac:dyDescent="0.2">
      <c r="A603" s="229"/>
      <c r="B603" s="139" t="s">
        <v>81</v>
      </c>
      <c r="C603" s="1"/>
      <c r="D603" s="2"/>
      <c r="E603" s="2"/>
      <c r="F603" s="2"/>
      <c r="G603" s="93"/>
      <c r="H603" s="5">
        <f t="shared" ref="H603:N603" si="306">ROUND(H604/H602,1)</f>
        <v>46.4</v>
      </c>
      <c r="I603" s="5" t="s">
        <v>206</v>
      </c>
      <c r="J603" s="5" t="s">
        <v>206</v>
      </c>
      <c r="K603" s="5" t="s">
        <v>206</v>
      </c>
      <c r="L603" s="5" t="s">
        <v>206</v>
      </c>
      <c r="M603" s="5">
        <f t="shared" si="306"/>
        <v>46.4</v>
      </c>
      <c r="N603" s="5">
        <f t="shared" si="306"/>
        <v>46.4</v>
      </c>
      <c r="O603" s="225"/>
      <c r="P603" s="225"/>
    </row>
    <row r="604" spans="1:16" x14ac:dyDescent="0.2">
      <c r="A604" s="229"/>
      <c r="B604" s="139" t="s">
        <v>74</v>
      </c>
      <c r="C604" s="1"/>
      <c r="D604" s="2"/>
      <c r="E604" s="2"/>
      <c r="F604" s="2"/>
      <c r="G604" s="93"/>
      <c r="H604" s="5">
        <f>SUM(H605:H609)</f>
        <v>5200</v>
      </c>
      <c r="I604" s="5">
        <f t="shared" ref="I604:N604" si="307">SUM(I605:I609)</f>
        <v>0</v>
      </c>
      <c r="J604" s="5">
        <f t="shared" si="307"/>
        <v>0</v>
      </c>
      <c r="K604" s="5">
        <f t="shared" si="307"/>
        <v>0</v>
      </c>
      <c r="L604" s="5">
        <f t="shared" si="307"/>
        <v>5200</v>
      </c>
      <c r="M604" s="5">
        <f t="shared" si="307"/>
        <v>5200</v>
      </c>
      <c r="N604" s="5">
        <f t="shared" si="307"/>
        <v>5200</v>
      </c>
      <c r="O604" s="225"/>
      <c r="P604" s="225"/>
    </row>
    <row r="605" spans="1:16" x14ac:dyDescent="0.2">
      <c r="A605" s="229"/>
      <c r="B605" s="139" t="s">
        <v>7</v>
      </c>
      <c r="C605" s="1">
        <v>136</v>
      </c>
      <c r="D605" s="2" t="s">
        <v>210</v>
      </c>
      <c r="E605" s="3" t="s">
        <v>211</v>
      </c>
      <c r="F605" s="2" t="s">
        <v>250</v>
      </c>
      <c r="G605" s="93">
        <v>612</v>
      </c>
      <c r="H605" s="5">
        <f>I605+J605+K605+L605</f>
        <v>5200</v>
      </c>
      <c r="I605" s="5">
        <v>0</v>
      </c>
      <c r="J605" s="5">
        <v>0</v>
      </c>
      <c r="K605" s="5">
        <v>0</v>
      </c>
      <c r="L605" s="5">
        <v>5200</v>
      </c>
      <c r="M605" s="5">
        <v>5200</v>
      </c>
      <c r="N605" s="5">
        <v>5200</v>
      </c>
      <c r="O605" s="225"/>
      <c r="P605" s="225"/>
    </row>
    <row r="606" spans="1:16" x14ac:dyDescent="0.2">
      <c r="A606" s="229"/>
      <c r="B606" s="139" t="s">
        <v>8</v>
      </c>
      <c r="C606" s="1"/>
      <c r="D606" s="2"/>
      <c r="E606" s="2"/>
      <c r="F606" s="2"/>
      <c r="G606" s="93"/>
      <c r="H606" s="5">
        <f>I606+J606+K606+L606</f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225"/>
      <c r="P606" s="225"/>
    </row>
    <row r="607" spans="1:16" x14ac:dyDescent="0.2">
      <c r="A607" s="229"/>
      <c r="B607" s="139" t="s">
        <v>9</v>
      </c>
      <c r="C607" s="1"/>
      <c r="D607" s="2"/>
      <c r="E607" s="2"/>
      <c r="F607" s="2"/>
      <c r="G607" s="93"/>
      <c r="H607" s="5">
        <f>I607+J607+K607+L607</f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225"/>
      <c r="P607" s="225"/>
    </row>
    <row r="608" spans="1:16" x14ac:dyDescent="0.2">
      <c r="A608" s="229"/>
      <c r="B608" s="122" t="s">
        <v>10</v>
      </c>
      <c r="C608" s="1"/>
      <c r="D608" s="2"/>
      <c r="E608" s="2"/>
      <c r="F608" s="2"/>
      <c r="G608" s="93"/>
      <c r="H608" s="5">
        <f>I608+J608+K608+L608</f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225"/>
      <c r="P608" s="225"/>
    </row>
    <row r="609" spans="1:16" x14ac:dyDescent="0.2">
      <c r="A609" s="230"/>
      <c r="B609" s="170" t="s">
        <v>535</v>
      </c>
      <c r="C609" s="1"/>
      <c r="D609" s="2"/>
      <c r="E609" s="2"/>
      <c r="F609" s="2"/>
      <c r="G609" s="93"/>
      <c r="H609" s="5">
        <f>I609+J609+K609+L609</f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217"/>
      <c r="P609" s="217"/>
    </row>
    <row r="610" spans="1:16" x14ac:dyDescent="0.2">
      <c r="A610" s="228" t="s">
        <v>599</v>
      </c>
      <c r="B610" s="139" t="s">
        <v>101</v>
      </c>
      <c r="C610" s="1"/>
      <c r="D610" s="2"/>
      <c r="E610" s="2"/>
      <c r="F610" s="2"/>
      <c r="G610" s="93"/>
      <c r="H610" s="89">
        <v>7</v>
      </c>
      <c r="I610" s="89">
        <v>0</v>
      </c>
      <c r="J610" s="89">
        <v>0</v>
      </c>
      <c r="K610" s="89">
        <v>0</v>
      </c>
      <c r="L610" s="89">
        <v>7</v>
      </c>
      <c r="M610" s="89">
        <v>0</v>
      </c>
      <c r="N610" s="89">
        <v>0</v>
      </c>
      <c r="O610" s="221" t="s">
        <v>299</v>
      </c>
      <c r="P610" s="221" t="s">
        <v>561</v>
      </c>
    </row>
    <row r="611" spans="1:16" ht="25.5" x14ac:dyDescent="0.2">
      <c r="A611" s="229"/>
      <c r="B611" s="139" t="s">
        <v>84</v>
      </c>
      <c r="C611" s="1"/>
      <c r="D611" s="2"/>
      <c r="E611" s="2"/>
      <c r="F611" s="2"/>
      <c r="G611" s="93"/>
      <c r="H611" s="5">
        <f>ROUND(H612/H610,1)</f>
        <v>1554.2</v>
      </c>
      <c r="I611" s="5" t="s">
        <v>206</v>
      </c>
      <c r="J611" s="5" t="s">
        <v>206</v>
      </c>
      <c r="K611" s="5" t="s">
        <v>206</v>
      </c>
      <c r="L611" s="5" t="s">
        <v>206</v>
      </c>
      <c r="M611" s="5">
        <v>0</v>
      </c>
      <c r="N611" s="5">
        <v>0</v>
      </c>
      <c r="O611" s="225"/>
      <c r="P611" s="253"/>
    </row>
    <row r="612" spans="1:16" x14ac:dyDescent="0.2">
      <c r="A612" s="229"/>
      <c r="B612" s="139" t="s">
        <v>77</v>
      </c>
      <c r="C612" s="1"/>
      <c r="D612" s="2"/>
      <c r="E612" s="2"/>
      <c r="F612" s="2"/>
      <c r="G612" s="93"/>
      <c r="H612" s="5">
        <f>SUM(H613:H623)</f>
        <v>10879.1</v>
      </c>
      <c r="I612" s="5">
        <f t="shared" ref="I612:N612" si="308">SUM(I613:I623)</f>
        <v>0</v>
      </c>
      <c r="J612" s="5">
        <f t="shared" si="308"/>
        <v>0</v>
      </c>
      <c r="K612" s="5">
        <f t="shared" si="308"/>
        <v>0</v>
      </c>
      <c r="L612" s="5">
        <f t="shared" si="308"/>
        <v>10879.1</v>
      </c>
      <c r="M612" s="5">
        <f t="shared" si="308"/>
        <v>0</v>
      </c>
      <c r="N612" s="5">
        <f t="shared" si="308"/>
        <v>0</v>
      </c>
      <c r="O612" s="225"/>
      <c r="P612" s="253"/>
    </row>
    <row r="613" spans="1:16" x14ac:dyDescent="0.2">
      <c r="A613" s="229"/>
      <c r="B613" s="247" t="s">
        <v>7</v>
      </c>
      <c r="C613" s="1">
        <v>136</v>
      </c>
      <c r="D613" s="2" t="s">
        <v>210</v>
      </c>
      <c r="E613" s="2" t="s">
        <v>209</v>
      </c>
      <c r="F613" s="2" t="s">
        <v>259</v>
      </c>
      <c r="G613" s="93">
        <v>523</v>
      </c>
      <c r="H613" s="5">
        <f t="shared" ref="H613:H622" si="309">I613+J613+K613+L613</f>
        <v>1408</v>
      </c>
      <c r="I613" s="5">
        <v>0</v>
      </c>
      <c r="J613" s="5">
        <v>0</v>
      </c>
      <c r="K613" s="5">
        <v>0</v>
      </c>
      <c r="L613" s="5">
        <v>1408</v>
      </c>
      <c r="M613" s="5">
        <v>0</v>
      </c>
      <c r="N613" s="5">
        <v>0</v>
      </c>
      <c r="O613" s="225"/>
      <c r="P613" s="253"/>
    </row>
    <row r="614" spans="1:16" x14ac:dyDescent="0.2">
      <c r="A614" s="229"/>
      <c r="B614" s="247"/>
      <c r="C614" s="1">
        <v>136</v>
      </c>
      <c r="D614" s="2" t="s">
        <v>210</v>
      </c>
      <c r="E614" s="2" t="s">
        <v>209</v>
      </c>
      <c r="F614" s="2" t="s">
        <v>259</v>
      </c>
      <c r="G614" s="93">
        <v>632</v>
      </c>
      <c r="H614" s="5">
        <f t="shared" si="309"/>
        <v>0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225"/>
      <c r="P614" s="253"/>
    </row>
    <row r="615" spans="1:16" x14ac:dyDescent="0.2">
      <c r="A615" s="229"/>
      <c r="B615" s="247"/>
      <c r="C615" s="1">
        <v>136</v>
      </c>
      <c r="D615" s="2" t="s">
        <v>210</v>
      </c>
      <c r="E615" s="3" t="s">
        <v>211</v>
      </c>
      <c r="F615" s="2" t="s">
        <v>259</v>
      </c>
      <c r="G615" s="93">
        <v>523</v>
      </c>
      <c r="H615" s="5">
        <f t="shared" si="309"/>
        <v>572</v>
      </c>
      <c r="I615" s="5">
        <v>0</v>
      </c>
      <c r="J615" s="5">
        <v>0</v>
      </c>
      <c r="K615" s="5">
        <v>0</v>
      </c>
      <c r="L615" s="5">
        <v>572</v>
      </c>
      <c r="M615" s="5">
        <v>0</v>
      </c>
      <c r="N615" s="5">
        <v>0</v>
      </c>
      <c r="O615" s="225"/>
      <c r="P615" s="253"/>
    </row>
    <row r="616" spans="1:16" x14ac:dyDescent="0.2">
      <c r="A616" s="229"/>
      <c r="B616" s="247"/>
      <c r="C616" s="1">
        <v>136</v>
      </c>
      <c r="D616" s="2" t="s">
        <v>210</v>
      </c>
      <c r="E616" s="3" t="s">
        <v>215</v>
      </c>
      <c r="F616" s="2" t="s">
        <v>259</v>
      </c>
      <c r="G616" s="93">
        <v>523</v>
      </c>
      <c r="H616" s="5">
        <f t="shared" si="309"/>
        <v>299.39999999999998</v>
      </c>
      <c r="I616" s="5">
        <v>0</v>
      </c>
      <c r="J616" s="5">
        <v>0</v>
      </c>
      <c r="K616" s="5">
        <v>0</v>
      </c>
      <c r="L616" s="5">
        <v>299.39999999999998</v>
      </c>
      <c r="M616" s="5">
        <v>0</v>
      </c>
      <c r="N616" s="5">
        <v>0</v>
      </c>
      <c r="O616" s="225"/>
      <c r="P616" s="253"/>
    </row>
    <row r="617" spans="1:16" x14ac:dyDescent="0.2">
      <c r="A617" s="229"/>
      <c r="B617" s="247"/>
      <c r="C617" s="1">
        <v>136</v>
      </c>
      <c r="D617" s="2" t="s">
        <v>210</v>
      </c>
      <c r="E617" s="3" t="s">
        <v>215</v>
      </c>
      <c r="F617" s="2" t="s">
        <v>259</v>
      </c>
      <c r="G617" s="93">
        <v>632</v>
      </c>
      <c r="H617" s="5">
        <f t="shared" si="309"/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225"/>
      <c r="P617" s="253"/>
    </row>
    <row r="618" spans="1:16" x14ac:dyDescent="0.2">
      <c r="A618" s="229"/>
      <c r="B618" s="247" t="s">
        <v>14</v>
      </c>
      <c r="C618" s="1">
        <v>136</v>
      </c>
      <c r="D618" s="2" t="s">
        <v>210</v>
      </c>
      <c r="E618" s="2" t="s">
        <v>209</v>
      </c>
      <c r="F618" s="2" t="s">
        <v>259</v>
      </c>
      <c r="G618" s="93">
        <v>523</v>
      </c>
      <c r="H618" s="5">
        <f t="shared" si="309"/>
        <v>4992</v>
      </c>
      <c r="I618" s="5">
        <v>0</v>
      </c>
      <c r="J618" s="5">
        <v>0</v>
      </c>
      <c r="K618" s="5">
        <v>0</v>
      </c>
      <c r="L618" s="5">
        <v>4992</v>
      </c>
      <c r="M618" s="5">
        <v>0</v>
      </c>
      <c r="N618" s="5">
        <v>0</v>
      </c>
      <c r="O618" s="225"/>
      <c r="P618" s="253"/>
    </row>
    <row r="619" spans="1:16" x14ac:dyDescent="0.2">
      <c r="A619" s="229"/>
      <c r="B619" s="247"/>
      <c r="C619" s="1">
        <v>136</v>
      </c>
      <c r="D619" s="2" t="s">
        <v>210</v>
      </c>
      <c r="E619" s="3" t="s">
        <v>211</v>
      </c>
      <c r="F619" s="2" t="s">
        <v>259</v>
      </c>
      <c r="G619" s="93">
        <v>523</v>
      </c>
      <c r="H619" s="5">
        <f t="shared" si="309"/>
        <v>2028</v>
      </c>
      <c r="I619" s="5">
        <v>0</v>
      </c>
      <c r="J619" s="5">
        <v>0</v>
      </c>
      <c r="K619" s="5">
        <v>0</v>
      </c>
      <c r="L619" s="5">
        <v>2028</v>
      </c>
      <c r="M619" s="5">
        <v>0</v>
      </c>
      <c r="N619" s="5">
        <v>0</v>
      </c>
      <c r="O619" s="225"/>
      <c r="P619" s="253"/>
    </row>
    <row r="620" spans="1:16" x14ac:dyDescent="0.2">
      <c r="A620" s="229"/>
      <c r="B620" s="247"/>
      <c r="C620" s="1">
        <v>136</v>
      </c>
      <c r="D620" s="2" t="s">
        <v>210</v>
      </c>
      <c r="E620" s="3" t="s">
        <v>215</v>
      </c>
      <c r="F620" s="2" t="s">
        <v>259</v>
      </c>
      <c r="G620" s="93">
        <v>523</v>
      </c>
      <c r="H620" s="5">
        <f t="shared" si="309"/>
        <v>1061.5999999999999</v>
      </c>
      <c r="I620" s="5">
        <v>0</v>
      </c>
      <c r="J620" s="5">
        <v>0</v>
      </c>
      <c r="K620" s="5">
        <v>0</v>
      </c>
      <c r="L620" s="5">
        <v>1061.5999999999999</v>
      </c>
      <c r="M620" s="5">
        <v>0</v>
      </c>
      <c r="N620" s="5">
        <v>0</v>
      </c>
      <c r="O620" s="225"/>
      <c r="P620" s="253"/>
    </row>
    <row r="621" spans="1:16" x14ac:dyDescent="0.2">
      <c r="A621" s="229"/>
      <c r="B621" s="139" t="s">
        <v>15</v>
      </c>
      <c r="C621" s="1">
        <v>136</v>
      </c>
      <c r="D621" s="2"/>
      <c r="E621" s="2"/>
      <c r="F621" s="2"/>
      <c r="G621" s="93"/>
      <c r="H621" s="5">
        <f t="shared" si="309"/>
        <v>518.1</v>
      </c>
      <c r="I621" s="5">
        <v>0</v>
      </c>
      <c r="J621" s="5">
        <v>0</v>
      </c>
      <c r="K621" s="5">
        <v>0</v>
      </c>
      <c r="L621" s="5">
        <f>ROUND((L613+L615+L616+L618+L619+L620)*0.05,1)</f>
        <v>518.1</v>
      </c>
      <c r="M621" s="5">
        <f>ROUND(0*0.05,1)</f>
        <v>0</v>
      </c>
      <c r="N621" s="5">
        <f>ROUND(N616*0.05,1)</f>
        <v>0</v>
      </c>
      <c r="O621" s="225"/>
      <c r="P621" s="253"/>
    </row>
    <row r="622" spans="1:16" x14ac:dyDescent="0.2">
      <c r="A622" s="229"/>
      <c r="B622" s="139" t="s">
        <v>12</v>
      </c>
      <c r="C622" s="1"/>
      <c r="D622" s="2"/>
      <c r="E622" s="2"/>
      <c r="F622" s="2"/>
      <c r="G622" s="93"/>
      <c r="H622" s="5">
        <f t="shared" si="309"/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225"/>
      <c r="P622" s="253"/>
    </row>
    <row r="623" spans="1:16" x14ac:dyDescent="0.2">
      <c r="A623" s="236"/>
      <c r="B623" s="172" t="s">
        <v>535</v>
      </c>
      <c r="C623" s="1"/>
      <c r="D623" s="2"/>
      <c r="E623" s="2"/>
      <c r="F623" s="2"/>
      <c r="G623" s="93"/>
      <c r="H623" s="5">
        <f t="shared" ref="H623" si="310">I623+J623+K623+L623</f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217"/>
      <c r="P623" s="217"/>
    </row>
    <row r="624" spans="1:16" ht="12.75" customHeight="1" x14ac:dyDescent="0.2">
      <c r="A624" s="228" t="s">
        <v>600</v>
      </c>
      <c r="B624" s="201" t="s">
        <v>102</v>
      </c>
      <c r="C624" s="1"/>
      <c r="D624" s="2"/>
      <c r="E624" s="2"/>
      <c r="F624" s="2"/>
      <c r="G624" s="93"/>
      <c r="H624" s="89">
        <v>0</v>
      </c>
      <c r="I624" s="89">
        <v>0</v>
      </c>
      <c r="J624" s="89">
        <v>0</v>
      </c>
      <c r="K624" s="89">
        <v>0</v>
      </c>
      <c r="L624" s="89">
        <v>0</v>
      </c>
      <c r="M624" s="89">
        <v>0</v>
      </c>
      <c r="N624" s="89">
        <v>0</v>
      </c>
      <c r="O624" s="221" t="s">
        <v>197</v>
      </c>
      <c r="P624" s="221" t="s">
        <v>571</v>
      </c>
    </row>
    <row r="625" spans="1:16" ht="25.5" x14ac:dyDescent="0.2">
      <c r="A625" s="229"/>
      <c r="B625" s="201" t="s">
        <v>96</v>
      </c>
      <c r="C625" s="1"/>
      <c r="D625" s="2"/>
      <c r="E625" s="2"/>
      <c r="F625" s="2"/>
      <c r="G625" s="93"/>
      <c r="H625" s="5">
        <v>0</v>
      </c>
      <c r="I625" s="5" t="s">
        <v>206</v>
      </c>
      <c r="J625" s="5" t="s">
        <v>206</v>
      </c>
      <c r="K625" s="5" t="s">
        <v>206</v>
      </c>
      <c r="L625" s="5" t="s">
        <v>206</v>
      </c>
      <c r="M625" s="5">
        <v>0</v>
      </c>
      <c r="N625" s="5">
        <v>0</v>
      </c>
      <c r="O625" s="225"/>
      <c r="P625" s="225"/>
    </row>
    <row r="626" spans="1:16" x14ac:dyDescent="0.2">
      <c r="A626" s="229"/>
      <c r="B626" s="201" t="s">
        <v>74</v>
      </c>
      <c r="C626" s="1"/>
      <c r="D626" s="2"/>
      <c r="E626" s="2"/>
      <c r="F626" s="2"/>
      <c r="G626" s="93"/>
      <c r="H626" s="5">
        <f>SUM(H627:H631)</f>
        <v>0</v>
      </c>
      <c r="I626" s="5">
        <f t="shared" ref="I626:N626" si="311">SUM(I627:I631)</f>
        <v>0</v>
      </c>
      <c r="J626" s="5">
        <f t="shared" si="311"/>
        <v>0</v>
      </c>
      <c r="K626" s="5">
        <f t="shared" si="311"/>
        <v>0</v>
      </c>
      <c r="L626" s="5">
        <f t="shared" si="311"/>
        <v>0</v>
      </c>
      <c r="M626" s="5">
        <f t="shared" si="311"/>
        <v>0</v>
      </c>
      <c r="N626" s="5">
        <f t="shared" si="311"/>
        <v>0</v>
      </c>
      <c r="O626" s="225"/>
      <c r="P626" s="225"/>
    </row>
    <row r="627" spans="1:16" x14ac:dyDescent="0.2">
      <c r="A627" s="229"/>
      <c r="B627" s="200" t="s">
        <v>16</v>
      </c>
      <c r="C627" s="1" t="s">
        <v>206</v>
      </c>
      <c r="D627" s="2" t="s">
        <v>206</v>
      </c>
      <c r="E627" s="2" t="s">
        <v>206</v>
      </c>
      <c r="F627" s="2" t="s">
        <v>206</v>
      </c>
      <c r="G627" s="2" t="s">
        <v>206</v>
      </c>
      <c r="H627" s="5">
        <f>I627+J627+K627+L627</f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225"/>
      <c r="P627" s="225"/>
    </row>
    <row r="628" spans="1:16" x14ac:dyDescent="0.2">
      <c r="A628" s="229"/>
      <c r="B628" s="201" t="s">
        <v>14</v>
      </c>
      <c r="C628" s="2" t="s">
        <v>206</v>
      </c>
      <c r="D628" s="2" t="s">
        <v>206</v>
      </c>
      <c r="E628" s="2" t="s">
        <v>206</v>
      </c>
      <c r="F628" s="2" t="s">
        <v>206</v>
      </c>
      <c r="G628" s="2" t="s">
        <v>206</v>
      </c>
      <c r="H628" s="5">
        <f t="shared" ref="H628:H630" si="312">SUM(I628:L628)</f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225"/>
      <c r="P628" s="225"/>
    </row>
    <row r="629" spans="1:16" x14ac:dyDescent="0.2">
      <c r="A629" s="229"/>
      <c r="B629" s="201" t="s">
        <v>15</v>
      </c>
      <c r="C629" s="2" t="s">
        <v>206</v>
      </c>
      <c r="D629" s="2" t="s">
        <v>206</v>
      </c>
      <c r="E629" s="2" t="s">
        <v>206</v>
      </c>
      <c r="F629" s="2" t="s">
        <v>206</v>
      </c>
      <c r="G629" s="2" t="s">
        <v>206</v>
      </c>
      <c r="H629" s="5">
        <f t="shared" si="312"/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225"/>
      <c r="P629" s="225"/>
    </row>
    <row r="630" spans="1:16" ht="60" customHeight="1" x14ac:dyDescent="0.2">
      <c r="A630" s="229"/>
      <c r="B630" s="201" t="s">
        <v>12</v>
      </c>
      <c r="C630" s="2" t="s">
        <v>206</v>
      </c>
      <c r="D630" s="2" t="s">
        <v>206</v>
      </c>
      <c r="E630" s="2" t="s">
        <v>206</v>
      </c>
      <c r="F630" s="2" t="s">
        <v>206</v>
      </c>
      <c r="G630" s="2" t="s">
        <v>206</v>
      </c>
      <c r="H630" s="5">
        <f t="shared" si="312"/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225"/>
      <c r="P630" s="225"/>
    </row>
    <row r="631" spans="1:16" ht="23.25" customHeight="1" x14ac:dyDescent="0.2">
      <c r="A631" s="236"/>
      <c r="B631" s="201" t="s">
        <v>535</v>
      </c>
      <c r="C631" s="2"/>
      <c r="D631" s="2"/>
      <c r="E631" s="2"/>
      <c r="F631" s="2"/>
      <c r="G631" s="2"/>
      <c r="H631" s="5">
        <f>SUM(I631:L631)</f>
        <v>0</v>
      </c>
      <c r="I631" s="5">
        <v>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217"/>
      <c r="P631" s="217"/>
    </row>
    <row r="632" spans="1:16" x14ac:dyDescent="0.2">
      <c r="A632" s="228" t="s">
        <v>601</v>
      </c>
      <c r="B632" s="198" t="s">
        <v>189</v>
      </c>
      <c r="C632" s="1"/>
      <c r="D632" s="2"/>
      <c r="E632" s="2"/>
      <c r="F632" s="2"/>
      <c r="G632" s="93"/>
      <c r="H632" s="89">
        <f>H646+H706</f>
        <v>5</v>
      </c>
      <c r="I632" s="89">
        <f t="shared" ref="I632:N632" si="313">I646+I706</f>
        <v>0</v>
      </c>
      <c r="J632" s="89">
        <f t="shared" si="313"/>
        <v>0</v>
      </c>
      <c r="K632" s="89">
        <f t="shared" si="313"/>
        <v>0</v>
      </c>
      <c r="L632" s="89">
        <f t="shared" si="313"/>
        <v>5</v>
      </c>
      <c r="M632" s="89">
        <f t="shared" si="313"/>
        <v>0</v>
      </c>
      <c r="N632" s="89">
        <f t="shared" si="313"/>
        <v>0</v>
      </c>
      <c r="O632" s="221" t="s">
        <v>300</v>
      </c>
      <c r="P632" s="221" t="s">
        <v>275</v>
      </c>
    </row>
    <row r="633" spans="1:16" ht="25.5" x14ac:dyDescent="0.2">
      <c r="A633" s="229"/>
      <c r="B633" s="198" t="s">
        <v>87</v>
      </c>
      <c r="C633" s="1"/>
      <c r="D633" s="2"/>
      <c r="E633" s="2"/>
      <c r="F633" s="2"/>
      <c r="G633" s="93"/>
      <c r="H633" s="5">
        <f t="shared" ref="H633" si="314">ROUND(H634/H632,1)</f>
        <v>3393.5</v>
      </c>
      <c r="I633" s="5" t="s">
        <v>206</v>
      </c>
      <c r="J633" s="5" t="s">
        <v>206</v>
      </c>
      <c r="K633" s="5" t="s">
        <v>206</v>
      </c>
      <c r="L633" s="5" t="s">
        <v>206</v>
      </c>
      <c r="M633" s="5">
        <v>0</v>
      </c>
      <c r="N633" s="5">
        <v>0</v>
      </c>
      <c r="O633" s="225"/>
      <c r="P633" s="225"/>
    </row>
    <row r="634" spans="1:16" ht="13.35" customHeight="1" x14ac:dyDescent="0.2">
      <c r="A634" s="229"/>
      <c r="B634" s="198" t="s">
        <v>74</v>
      </c>
      <c r="C634" s="1"/>
      <c r="D634" s="2"/>
      <c r="E634" s="2"/>
      <c r="F634" s="2"/>
      <c r="G634" s="93"/>
      <c r="H634" s="5">
        <f>SUM(H635:H645)</f>
        <v>16967.690000000002</v>
      </c>
      <c r="I634" s="5">
        <f t="shared" ref="I634:N634" si="315">SUM(I635:I645)</f>
        <v>0</v>
      </c>
      <c r="J634" s="5">
        <f t="shared" si="315"/>
        <v>0</v>
      </c>
      <c r="K634" s="5">
        <f t="shared" si="315"/>
        <v>0</v>
      </c>
      <c r="L634" s="5">
        <f t="shared" si="315"/>
        <v>16967.690000000002</v>
      </c>
      <c r="M634" s="5">
        <f t="shared" si="315"/>
        <v>0</v>
      </c>
      <c r="N634" s="5">
        <f t="shared" si="315"/>
        <v>0</v>
      </c>
      <c r="O634" s="225"/>
      <c r="P634" s="225"/>
    </row>
    <row r="635" spans="1:16" x14ac:dyDescent="0.2">
      <c r="A635" s="229"/>
      <c r="B635" s="228" t="s">
        <v>16</v>
      </c>
      <c r="C635" s="1">
        <f>C649</f>
        <v>136</v>
      </c>
      <c r="D635" s="1" t="str">
        <f t="shared" ref="D635:G635" si="316">D649</f>
        <v>07</v>
      </c>
      <c r="E635" s="1" t="str">
        <f t="shared" si="316"/>
        <v>09</v>
      </c>
      <c r="F635" s="1" t="str">
        <f t="shared" si="316"/>
        <v>07108R5381</v>
      </c>
      <c r="G635" s="93">
        <f t="shared" si="316"/>
        <v>244</v>
      </c>
      <c r="H635" s="125">
        <f>H649+H661+H673+H685+H697</f>
        <v>1262.8399999999999</v>
      </c>
      <c r="I635" s="5">
        <f t="shared" ref="I635:N635" si="317">I649+I661+I673+I685+I697</f>
        <v>0</v>
      </c>
      <c r="J635" s="5">
        <f t="shared" si="317"/>
        <v>0</v>
      </c>
      <c r="K635" s="5">
        <f t="shared" si="317"/>
        <v>0</v>
      </c>
      <c r="L635" s="5">
        <f t="shared" si="317"/>
        <v>1262.8399999999999</v>
      </c>
      <c r="M635" s="5">
        <f t="shared" si="317"/>
        <v>0</v>
      </c>
      <c r="N635" s="5">
        <f t="shared" si="317"/>
        <v>0</v>
      </c>
      <c r="O635" s="225"/>
      <c r="P635" s="225"/>
    </row>
    <row r="636" spans="1:16" ht="13.35" customHeight="1" x14ac:dyDescent="0.2">
      <c r="A636" s="229"/>
      <c r="B636" s="229"/>
      <c r="C636" s="1">
        <f t="shared" ref="C636:G636" si="318">C650</f>
        <v>136</v>
      </c>
      <c r="D636" s="1" t="str">
        <f t="shared" si="318"/>
        <v>07</v>
      </c>
      <c r="E636" s="1" t="str">
        <f t="shared" si="318"/>
        <v>09</v>
      </c>
      <c r="F636" s="1" t="str">
        <f>F650</f>
        <v>07108R5381</v>
      </c>
      <c r="G636" s="93">
        <f t="shared" si="318"/>
        <v>612</v>
      </c>
      <c r="H636" s="125">
        <f>H650</f>
        <v>385.53</v>
      </c>
      <c r="I636" s="5">
        <f t="shared" ref="I636:N636" si="319">I650</f>
        <v>0</v>
      </c>
      <c r="J636" s="5">
        <f t="shared" si="319"/>
        <v>0</v>
      </c>
      <c r="K636" s="5">
        <f t="shared" si="319"/>
        <v>0</v>
      </c>
      <c r="L636" s="5">
        <f t="shared" si="319"/>
        <v>385.53</v>
      </c>
      <c r="M636" s="5">
        <f t="shared" si="319"/>
        <v>0</v>
      </c>
      <c r="N636" s="5">
        <f t="shared" si="319"/>
        <v>0</v>
      </c>
      <c r="O636" s="225"/>
      <c r="P636" s="225"/>
    </row>
    <row r="637" spans="1:16" ht="13.35" customHeight="1" x14ac:dyDescent="0.2">
      <c r="A637" s="229"/>
      <c r="B637" s="229"/>
      <c r="C637" s="1">
        <f>C651</f>
        <v>136</v>
      </c>
      <c r="D637" s="1" t="str">
        <f>D651</f>
        <v>07</v>
      </c>
      <c r="E637" s="1" t="str">
        <f>E651</f>
        <v>09</v>
      </c>
      <c r="F637" s="1" t="str">
        <f>F651</f>
        <v>07108R5381</v>
      </c>
      <c r="G637" s="93">
        <f>G651</f>
        <v>622</v>
      </c>
      <c r="H637" s="125">
        <f>H651</f>
        <v>1362.03</v>
      </c>
      <c r="I637" s="5">
        <f t="shared" ref="I637:N637" si="320">I651</f>
        <v>0</v>
      </c>
      <c r="J637" s="5">
        <f t="shared" si="320"/>
        <v>0</v>
      </c>
      <c r="K637" s="5">
        <f t="shared" si="320"/>
        <v>0</v>
      </c>
      <c r="L637" s="5">
        <f t="shared" si="320"/>
        <v>1362.03</v>
      </c>
      <c r="M637" s="5">
        <f t="shared" si="320"/>
        <v>0</v>
      </c>
      <c r="N637" s="5">
        <f t="shared" si="320"/>
        <v>0</v>
      </c>
      <c r="O637" s="225"/>
      <c r="P637" s="225"/>
    </row>
    <row r="638" spans="1:16" x14ac:dyDescent="0.2">
      <c r="A638" s="229"/>
      <c r="B638" s="251"/>
      <c r="C638" s="1">
        <f>C652</f>
        <v>136</v>
      </c>
      <c r="D638" s="1" t="str">
        <f>D652</f>
        <v>07</v>
      </c>
      <c r="E638" s="2" t="s">
        <v>211</v>
      </c>
      <c r="F638" s="1" t="str">
        <f>F709</f>
        <v>07108R5381</v>
      </c>
      <c r="G638" s="93">
        <f>G709</f>
        <v>632</v>
      </c>
      <c r="H638" s="125">
        <f>H709</f>
        <v>722.49</v>
      </c>
      <c r="I638" s="5">
        <f t="shared" ref="I638:N638" si="321">I709</f>
        <v>0</v>
      </c>
      <c r="J638" s="5">
        <f t="shared" si="321"/>
        <v>0</v>
      </c>
      <c r="K638" s="5">
        <f t="shared" si="321"/>
        <v>0</v>
      </c>
      <c r="L638" s="5">
        <f t="shared" si="321"/>
        <v>722.49</v>
      </c>
      <c r="M638" s="5">
        <f t="shared" si="321"/>
        <v>0</v>
      </c>
      <c r="N638" s="5">
        <f t="shared" si="321"/>
        <v>0</v>
      </c>
      <c r="O638" s="225"/>
      <c r="P638" s="225"/>
    </row>
    <row r="639" spans="1:16" x14ac:dyDescent="0.2">
      <c r="A639" s="229"/>
      <c r="B639" s="228" t="s">
        <v>14</v>
      </c>
      <c r="C639" s="1">
        <f>C710</f>
        <v>136</v>
      </c>
      <c r="D639" s="1" t="str">
        <f t="shared" ref="D639:G639" si="322">D710</f>
        <v>07</v>
      </c>
      <c r="E639" s="1" t="str">
        <f t="shared" si="322"/>
        <v>02</v>
      </c>
      <c r="F639" s="1" t="str">
        <f t="shared" si="322"/>
        <v>07108R5381</v>
      </c>
      <c r="G639" s="93">
        <f t="shared" si="322"/>
        <v>632</v>
      </c>
      <c r="H639" s="5">
        <f>H710</f>
        <v>2561.6</v>
      </c>
      <c r="I639" s="5">
        <f t="shared" ref="I639:N639" si="323">I710</f>
        <v>0</v>
      </c>
      <c r="J639" s="5">
        <f t="shared" si="323"/>
        <v>0</v>
      </c>
      <c r="K639" s="5">
        <f t="shared" si="323"/>
        <v>0</v>
      </c>
      <c r="L639" s="5">
        <f t="shared" si="323"/>
        <v>2561.6</v>
      </c>
      <c r="M639" s="5">
        <f t="shared" si="323"/>
        <v>0</v>
      </c>
      <c r="N639" s="5">
        <f t="shared" si="323"/>
        <v>0</v>
      </c>
      <c r="O639" s="225"/>
      <c r="P639" s="225"/>
    </row>
    <row r="640" spans="1:16" x14ac:dyDescent="0.2">
      <c r="A640" s="229"/>
      <c r="B640" s="229"/>
      <c r="C640" s="1">
        <f>C652</f>
        <v>136</v>
      </c>
      <c r="D640" s="1" t="str">
        <f t="shared" ref="D640:G640" si="324">D652</f>
        <v>07</v>
      </c>
      <c r="E640" s="1" t="str">
        <f t="shared" si="324"/>
        <v>09</v>
      </c>
      <c r="F640" s="1" t="str">
        <f t="shared" si="324"/>
        <v>07108R5381</v>
      </c>
      <c r="G640" s="1">
        <f t="shared" si="324"/>
        <v>244</v>
      </c>
      <c r="H640" s="5">
        <f>H652</f>
        <v>4477.3</v>
      </c>
      <c r="I640" s="5">
        <f t="shared" ref="I640:N640" si="325">I652</f>
        <v>0</v>
      </c>
      <c r="J640" s="5">
        <f t="shared" si="325"/>
        <v>0</v>
      </c>
      <c r="K640" s="5">
        <f t="shared" si="325"/>
        <v>0</v>
      </c>
      <c r="L640" s="5">
        <f t="shared" si="325"/>
        <v>4477.3</v>
      </c>
      <c r="M640" s="5">
        <f t="shared" si="325"/>
        <v>0</v>
      </c>
      <c r="N640" s="5">
        <f t="shared" si="325"/>
        <v>0</v>
      </c>
      <c r="O640" s="225"/>
      <c r="P640" s="225"/>
    </row>
    <row r="641" spans="1:16" x14ac:dyDescent="0.2">
      <c r="A641" s="229"/>
      <c r="B641" s="229"/>
      <c r="C641" s="1">
        <f t="shared" ref="C641:H642" si="326">C653</f>
        <v>136</v>
      </c>
      <c r="D641" s="1" t="str">
        <f t="shared" si="326"/>
        <v>07</v>
      </c>
      <c r="E641" s="1" t="str">
        <f t="shared" si="326"/>
        <v>09</v>
      </c>
      <c r="F641" s="1" t="str">
        <f t="shared" si="326"/>
        <v>07108R5381</v>
      </c>
      <c r="G641" s="1">
        <f t="shared" si="326"/>
        <v>612</v>
      </c>
      <c r="H641" s="5">
        <f t="shared" si="326"/>
        <v>1366.9</v>
      </c>
      <c r="I641" s="5">
        <f t="shared" ref="I641:N641" si="327">I653</f>
        <v>0</v>
      </c>
      <c r="J641" s="5">
        <f t="shared" si="327"/>
        <v>0</v>
      </c>
      <c r="K641" s="5">
        <f t="shared" si="327"/>
        <v>0</v>
      </c>
      <c r="L641" s="5">
        <f t="shared" si="327"/>
        <v>1366.9</v>
      </c>
      <c r="M641" s="5">
        <f t="shared" si="327"/>
        <v>0</v>
      </c>
      <c r="N641" s="5">
        <f t="shared" si="327"/>
        <v>0</v>
      </c>
      <c r="O641" s="225"/>
      <c r="P641" s="225"/>
    </row>
    <row r="642" spans="1:16" x14ac:dyDescent="0.2">
      <c r="A642" s="229"/>
      <c r="B642" s="229"/>
      <c r="C642" s="1">
        <f t="shared" si="326"/>
        <v>136</v>
      </c>
      <c r="D642" s="1" t="str">
        <f t="shared" si="326"/>
        <v>07</v>
      </c>
      <c r="E642" s="1" t="str">
        <f t="shared" si="326"/>
        <v>09</v>
      </c>
      <c r="F642" s="1" t="str">
        <f t="shared" si="326"/>
        <v>07108R5381</v>
      </c>
      <c r="G642" s="1">
        <f t="shared" si="326"/>
        <v>622</v>
      </c>
      <c r="H642" s="5">
        <f t="shared" si="326"/>
        <v>4829</v>
      </c>
      <c r="I642" s="5">
        <f t="shared" ref="I642:N642" si="328">I654</f>
        <v>0</v>
      </c>
      <c r="J642" s="5">
        <f t="shared" si="328"/>
        <v>0</v>
      </c>
      <c r="K642" s="5">
        <f t="shared" si="328"/>
        <v>0</v>
      </c>
      <c r="L642" s="5">
        <f t="shared" si="328"/>
        <v>4829</v>
      </c>
      <c r="M642" s="5">
        <f t="shared" si="328"/>
        <v>0</v>
      </c>
      <c r="N642" s="5">
        <f t="shared" si="328"/>
        <v>0</v>
      </c>
      <c r="O642" s="225"/>
      <c r="P642" s="225"/>
    </row>
    <row r="643" spans="1:16" ht="13.35" customHeight="1" x14ac:dyDescent="0.2">
      <c r="A643" s="229"/>
      <c r="B643" s="199" t="s">
        <v>15</v>
      </c>
      <c r="C643" s="1"/>
      <c r="D643" s="2"/>
      <c r="E643" s="2"/>
      <c r="F643" s="2"/>
      <c r="G643" s="93"/>
      <c r="H643" s="5">
        <f t="shared" ref="H643:N643" si="329">H655+H667+H679+H691+H703+H711</f>
        <v>0</v>
      </c>
      <c r="I643" s="5">
        <f t="shared" si="329"/>
        <v>0</v>
      </c>
      <c r="J643" s="5">
        <f t="shared" si="329"/>
        <v>0</v>
      </c>
      <c r="K643" s="5">
        <f t="shared" si="329"/>
        <v>0</v>
      </c>
      <c r="L643" s="5">
        <f t="shared" si="329"/>
        <v>0</v>
      </c>
      <c r="M643" s="5">
        <f t="shared" si="329"/>
        <v>0</v>
      </c>
      <c r="N643" s="5">
        <f t="shared" si="329"/>
        <v>0</v>
      </c>
      <c r="O643" s="225"/>
      <c r="P643" s="225"/>
    </row>
    <row r="644" spans="1:16" ht="13.35" customHeight="1" x14ac:dyDescent="0.2">
      <c r="A644" s="229"/>
      <c r="B644" s="199" t="s">
        <v>12</v>
      </c>
      <c r="C644" s="1"/>
      <c r="D644" s="2"/>
      <c r="E644" s="2"/>
      <c r="F644" s="2"/>
      <c r="G644" s="93"/>
      <c r="H644" s="5">
        <f>H656</f>
        <v>0</v>
      </c>
      <c r="I644" s="5">
        <f t="shared" ref="I644:N645" si="330">I656</f>
        <v>0</v>
      </c>
      <c r="J644" s="5">
        <f t="shared" si="330"/>
        <v>0</v>
      </c>
      <c r="K644" s="5">
        <f t="shared" si="330"/>
        <v>0</v>
      </c>
      <c r="L644" s="5">
        <f t="shared" si="330"/>
        <v>0</v>
      </c>
      <c r="M644" s="5">
        <f t="shared" si="330"/>
        <v>0</v>
      </c>
      <c r="N644" s="5">
        <f t="shared" si="330"/>
        <v>0</v>
      </c>
      <c r="O644" s="225"/>
      <c r="P644" s="225"/>
    </row>
    <row r="645" spans="1:16" ht="13.35" customHeight="1" x14ac:dyDescent="0.2">
      <c r="A645" s="236"/>
      <c r="B645" s="199" t="s">
        <v>535</v>
      </c>
      <c r="C645" s="1"/>
      <c r="D645" s="2"/>
      <c r="E645" s="2"/>
      <c r="F645" s="2"/>
      <c r="G645" s="93"/>
      <c r="H645" s="5">
        <f>H657</f>
        <v>0</v>
      </c>
      <c r="I645" s="5">
        <f t="shared" si="330"/>
        <v>0</v>
      </c>
      <c r="J645" s="5">
        <f t="shared" si="330"/>
        <v>0</v>
      </c>
      <c r="K645" s="5">
        <f t="shared" si="330"/>
        <v>0</v>
      </c>
      <c r="L645" s="5">
        <f t="shared" si="330"/>
        <v>0</v>
      </c>
      <c r="M645" s="5">
        <f t="shared" si="330"/>
        <v>0</v>
      </c>
      <c r="N645" s="5">
        <f t="shared" si="330"/>
        <v>0</v>
      </c>
      <c r="O645" s="217"/>
      <c r="P645" s="217"/>
    </row>
    <row r="646" spans="1:16" ht="13.35" customHeight="1" x14ac:dyDescent="0.2">
      <c r="A646" s="228" t="s">
        <v>602</v>
      </c>
      <c r="B646" s="199" t="s">
        <v>103</v>
      </c>
      <c r="C646" s="1"/>
      <c r="D646" s="2"/>
      <c r="E646" s="2"/>
      <c r="F646" s="2"/>
      <c r="G646" s="93"/>
      <c r="H646" s="89">
        <v>4</v>
      </c>
      <c r="I646" s="89">
        <v>0</v>
      </c>
      <c r="J646" s="89">
        <v>0</v>
      </c>
      <c r="K646" s="89">
        <v>0</v>
      </c>
      <c r="L646" s="89">
        <v>4</v>
      </c>
      <c r="M646" s="89">
        <v>0</v>
      </c>
      <c r="N646" s="89">
        <v>0</v>
      </c>
      <c r="O646" s="221" t="s">
        <v>323</v>
      </c>
      <c r="P646" s="221" t="s">
        <v>404</v>
      </c>
    </row>
    <row r="647" spans="1:16" ht="25.5" x14ac:dyDescent="0.2">
      <c r="A647" s="229"/>
      <c r="B647" s="199" t="s">
        <v>87</v>
      </c>
      <c r="C647" s="1"/>
      <c r="D647" s="2"/>
      <c r="E647" s="2"/>
      <c r="F647" s="2"/>
      <c r="G647" s="93"/>
      <c r="H647" s="5">
        <f t="shared" ref="H647" si="331">ROUND(H648/H646,1)</f>
        <v>3420.9</v>
      </c>
      <c r="I647" s="5" t="s">
        <v>206</v>
      </c>
      <c r="J647" s="5" t="s">
        <v>206</v>
      </c>
      <c r="K647" s="5" t="s">
        <v>206</v>
      </c>
      <c r="L647" s="5" t="s">
        <v>206</v>
      </c>
      <c r="M647" s="5">
        <v>0</v>
      </c>
      <c r="N647" s="5">
        <v>0</v>
      </c>
      <c r="O647" s="225"/>
      <c r="P647" s="225"/>
    </row>
    <row r="648" spans="1:16" x14ac:dyDescent="0.2">
      <c r="A648" s="229"/>
      <c r="B648" s="199" t="s">
        <v>74</v>
      </c>
      <c r="C648" s="1"/>
      <c r="D648" s="2"/>
      <c r="E648" s="2"/>
      <c r="F648" s="2"/>
      <c r="G648" s="93"/>
      <c r="H648" s="5">
        <f>SUM(H649:H657)</f>
        <v>13683.6</v>
      </c>
      <c r="I648" s="5">
        <f t="shared" ref="I648:N648" si="332">SUM(I649:I657)</f>
        <v>0</v>
      </c>
      <c r="J648" s="5">
        <f t="shared" si="332"/>
        <v>0</v>
      </c>
      <c r="K648" s="5">
        <f t="shared" si="332"/>
        <v>0</v>
      </c>
      <c r="L648" s="5">
        <f t="shared" si="332"/>
        <v>13683.6</v>
      </c>
      <c r="M648" s="5">
        <f t="shared" si="332"/>
        <v>0</v>
      </c>
      <c r="N648" s="5">
        <f t="shared" si="332"/>
        <v>0</v>
      </c>
      <c r="O648" s="225"/>
      <c r="P648" s="225"/>
    </row>
    <row r="649" spans="1:16" x14ac:dyDescent="0.2">
      <c r="A649" s="229"/>
      <c r="B649" s="228" t="s">
        <v>16</v>
      </c>
      <c r="C649" s="1">
        <v>136</v>
      </c>
      <c r="D649" s="2" t="s">
        <v>210</v>
      </c>
      <c r="E649" s="3" t="s">
        <v>212</v>
      </c>
      <c r="F649" s="1" t="s">
        <v>286</v>
      </c>
      <c r="G649" s="93">
        <v>244</v>
      </c>
      <c r="H649" s="5">
        <f t="shared" ref="H649:H656" si="333">I649+J649+K649+L649</f>
        <v>1262.8399999999999</v>
      </c>
      <c r="I649" s="5">
        <v>0</v>
      </c>
      <c r="J649" s="5">
        <v>0</v>
      </c>
      <c r="K649" s="5">
        <v>0</v>
      </c>
      <c r="L649" s="5">
        <v>1262.8399999999999</v>
      </c>
      <c r="M649" s="5">
        <v>0</v>
      </c>
      <c r="N649" s="5">
        <v>0</v>
      </c>
      <c r="O649" s="225"/>
      <c r="P649" s="225"/>
    </row>
    <row r="650" spans="1:16" x14ac:dyDescent="0.2">
      <c r="A650" s="229"/>
      <c r="B650" s="229"/>
      <c r="C650" s="1">
        <v>136</v>
      </c>
      <c r="D650" s="2" t="s">
        <v>210</v>
      </c>
      <c r="E650" s="3" t="s">
        <v>212</v>
      </c>
      <c r="F650" s="1" t="s">
        <v>286</v>
      </c>
      <c r="G650" s="93">
        <v>612</v>
      </c>
      <c r="H650" s="5">
        <f t="shared" si="333"/>
        <v>385.53</v>
      </c>
      <c r="I650" s="5">
        <v>0</v>
      </c>
      <c r="J650" s="5">
        <v>0</v>
      </c>
      <c r="K650" s="5">
        <v>0</v>
      </c>
      <c r="L650" s="5">
        <v>385.53</v>
      </c>
      <c r="M650" s="5">
        <v>0</v>
      </c>
      <c r="N650" s="5">
        <v>0</v>
      </c>
      <c r="O650" s="225"/>
      <c r="P650" s="225"/>
    </row>
    <row r="651" spans="1:16" x14ac:dyDescent="0.2">
      <c r="A651" s="229"/>
      <c r="B651" s="259"/>
      <c r="C651" s="1">
        <v>136</v>
      </c>
      <c r="D651" s="2" t="s">
        <v>210</v>
      </c>
      <c r="E651" s="3" t="s">
        <v>212</v>
      </c>
      <c r="F651" s="1" t="s">
        <v>286</v>
      </c>
      <c r="G651" s="93">
        <v>622</v>
      </c>
      <c r="H651" s="5">
        <f t="shared" si="333"/>
        <v>1362.03</v>
      </c>
      <c r="I651" s="5">
        <v>0</v>
      </c>
      <c r="J651" s="5">
        <v>0</v>
      </c>
      <c r="K651" s="5">
        <v>0</v>
      </c>
      <c r="L651" s="5">
        <v>1362.03</v>
      </c>
      <c r="M651" s="5">
        <v>0</v>
      </c>
      <c r="N651" s="5">
        <v>0</v>
      </c>
      <c r="O651" s="225"/>
      <c r="P651" s="225"/>
    </row>
    <row r="652" spans="1:16" ht="13.35" customHeight="1" x14ac:dyDescent="0.2">
      <c r="A652" s="229"/>
      <c r="B652" s="247" t="s">
        <v>14</v>
      </c>
      <c r="C652" s="1">
        <v>136</v>
      </c>
      <c r="D652" s="2" t="s">
        <v>210</v>
      </c>
      <c r="E652" s="3" t="s">
        <v>212</v>
      </c>
      <c r="F652" s="1" t="s">
        <v>286</v>
      </c>
      <c r="G652" s="93">
        <v>244</v>
      </c>
      <c r="H652" s="5">
        <f t="shared" si="333"/>
        <v>4477.3</v>
      </c>
      <c r="I652" s="5">
        <v>0</v>
      </c>
      <c r="J652" s="5">
        <v>0</v>
      </c>
      <c r="K652" s="5">
        <v>0</v>
      </c>
      <c r="L652" s="5">
        <v>4477.3</v>
      </c>
      <c r="M652" s="5">
        <v>0</v>
      </c>
      <c r="N652" s="5">
        <v>0</v>
      </c>
      <c r="O652" s="225"/>
      <c r="P652" s="225"/>
    </row>
    <row r="653" spans="1:16" ht="13.35" customHeight="1" x14ac:dyDescent="0.2">
      <c r="A653" s="229"/>
      <c r="B653" s="260"/>
      <c r="C653" s="1">
        <v>136</v>
      </c>
      <c r="D653" s="2" t="s">
        <v>210</v>
      </c>
      <c r="E653" s="3" t="s">
        <v>212</v>
      </c>
      <c r="F653" s="1" t="s">
        <v>286</v>
      </c>
      <c r="G653" s="93">
        <v>612</v>
      </c>
      <c r="H653" s="5">
        <f t="shared" si="333"/>
        <v>1366.9</v>
      </c>
      <c r="I653" s="5">
        <v>0</v>
      </c>
      <c r="J653" s="5">
        <v>0</v>
      </c>
      <c r="K653" s="5">
        <v>0</v>
      </c>
      <c r="L653" s="5">
        <v>1366.9</v>
      </c>
      <c r="M653" s="5">
        <v>0</v>
      </c>
      <c r="N653" s="5">
        <v>0</v>
      </c>
      <c r="O653" s="225"/>
      <c r="P653" s="225"/>
    </row>
    <row r="654" spans="1:16" x14ac:dyDescent="0.2">
      <c r="A654" s="229"/>
      <c r="B654" s="260"/>
      <c r="C654" s="1">
        <v>136</v>
      </c>
      <c r="D654" s="2" t="s">
        <v>210</v>
      </c>
      <c r="E654" s="3" t="s">
        <v>212</v>
      </c>
      <c r="F654" s="1" t="s">
        <v>286</v>
      </c>
      <c r="G654" s="93">
        <v>622</v>
      </c>
      <c r="H654" s="5">
        <f t="shared" si="333"/>
        <v>4829</v>
      </c>
      <c r="I654" s="5">
        <v>0</v>
      </c>
      <c r="J654" s="5">
        <v>0</v>
      </c>
      <c r="K654" s="5">
        <v>0</v>
      </c>
      <c r="L654" s="5">
        <v>4829</v>
      </c>
      <c r="M654" s="5">
        <v>0</v>
      </c>
      <c r="N654" s="5">
        <v>0</v>
      </c>
      <c r="O654" s="225"/>
      <c r="P654" s="225"/>
    </row>
    <row r="655" spans="1:16" x14ac:dyDescent="0.2">
      <c r="A655" s="229"/>
      <c r="B655" s="199" t="s">
        <v>15</v>
      </c>
      <c r="C655" s="1"/>
      <c r="D655" s="2"/>
      <c r="E655" s="2"/>
      <c r="F655" s="2"/>
      <c r="G655" s="93"/>
      <c r="H655" s="5">
        <f t="shared" si="333"/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225"/>
      <c r="P655" s="225"/>
    </row>
    <row r="656" spans="1:16" x14ac:dyDescent="0.2">
      <c r="A656" s="229"/>
      <c r="B656" s="199" t="s">
        <v>12</v>
      </c>
      <c r="C656" s="1"/>
      <c r="D656" s="2"/>
      <c r="E656" s="2"/>
      <c r="F656" s="2"/>
      <c r="G656" s="93"/>
      <c r="H656" s="5">
        <f t="shared" si="333"/>
        <v>0</v>
      </c>
      <c r="I656" s="5">
        <v>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225"/>
      <c r="P656" s="225"/>
    </row>
    <row r="657" spans="1:16" x14ac:dyDescent="0.2">
      <c r="A657" s="236"/>
      <c r="B657" s="199" t="s">
        <v>535</v>
      </c>
      <c r="C657" s="1"/>
      <c r="D657" s="2"/>
      <c r="E657" s="2"/>
      <c r="F657" s="2"/>
      <c r="G657" s="93"/>
      <c r="H657" s="5">
        <f t="shared" ref="H657" si="334">I657+J657+K657+L657</f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217"/>
      <c r="P657" s="217"/>
    </row>
    <row r="658" spans="1:16" x14ac:dyDescent="0.2">
      <c r="A658" s="228" t="s">
        <v>603</v>
      </c>
      <c r="B658" s="210" t="s">
        <v>103</v>
      </c>
      <c r="C658" s="1"/>
      <c r="D658" s="2"/>
      <c r="E658" s="2"/>
      <c r="F658" s="2"/>
      <c r="G658" s="93"/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221" t="s">
        <v>196</v>
      </c>
      <c r="P658" s="221" t="s">
        <v>321</v>
      </c>
    </row>
    <row r="659" spans="1:16" ht="43.5" customHeight="1" x14ac:dyDescent="0.2">
      <c r="A659" s="229"/>
      <c r="B659" s="210" t="s">
        <v>87</v>
      </c>
      <c r="C659" s="1"/>
      <c r="D659" s="2"/>
      <c r="E659" s="2"/>
      <c r="F659" s="2"/>
      <c r="G659" s="93"/>
      <c r="H659" s="5" t="e">
        <f t="shared" ref="H659" si="335">ROUND(H660/H658,1)</f>
        <v>#DIV/0!</v>
      </c>
      <c r="I659" s="5" t="s">
        <v>206</v>
      </c>
      <c r="J659" s="5" t="s">
        <v>206</v>
      </c>
      <c r="K659" s="5" t="s">
        <v>206</v>
      </c>
      <c r="L659" s="5" t="s">
        <v>206</v>
      </c>
      <c r="M659" s="5">
        <v>0</v>
      </c>
      <c r="N659" s="5">
        <v>0</v>
      </c>
      <c r="O659" s="225"/>
      <c r="P659" s="225"/>
    </row>
    <row r="660" spans="1:16" ht="13.35" customHeight="1" x14ac:dyDescent="0.2">
      <c r="A660" s="229"/>
      <c r="B660" s="210" t="s">
        <v>74</v>
      </c>
      <c r="C660" s="1"/>
      <c r="D660" s="2"/>
      <c r="E660" s="2"/>
      <c r="F660" s="2"/>
      <c r="G660" s="93"/>
      <c r="H660" s="5">
        <f>SUM(H661:H669)</f>
        <v>0</v>
      </c>
      <c r="I660" s="5">
        <f t="shared" ref="I660:N660" si="336">SUM(I661:I669)</f>
        <v>0</v>
      </c>
      <c r="J660" s="5">
        <f t="shared" si="336"/>
        <v>0</v>
      </c>
      <c r="K660" s="5">
        <f t="shared" si="336"/>
        <v>0</v>
      </c>
      <c r="L660" s="5">
        <f t="shared" si="336"/>
        <v>0</v>
      </c>
      <c r="M660" s="5">
        <f t="shared" si="336"/>
        <v>0</v>
      </c>
      <c r="N660" s="5">
        <f t="shared" si="336"/>
        <v>0</v>
      </c>
      <c r="O660" s="225"/>
      <c r="P660" s="225"/>
    </row>
    <row r="661" spans="1:16" ht="13.35" customHeight="1" x14ac:dyDescent="0.2">
      <c r="A661" s="229"/>
      <c r="B661" s="228" t="s">
        <v>16</v>
      </c>
      <c r="C661" s="1">
        <v>136</v>
      </c>
      <c r="D661" s="2" t="s">
        <v>210</v>
      </c>
      <c r="E661" s="3" t="s">
        <v>212</v>
      </c>
      <c r="F661" s="1" t="s">
        <v>233</v>
      </c>
      <c r="G661" s="93">
        <v>244</v>
      </c>
      <c r="H661" s="5">
        <f t="shared" ref="H661:H668" si="337">I661+J661+K661+L661</f>
        <v>0</v>
      </c>
      <c r="I661" s="5">
        <v>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225"/>
      <c r="P661" s="225"/>
    </row>
    <row r="662" spans="1:16" ht="25.5" customHeight="1" x14ac:dyDescent="0.2">
      <c r="A662" s="229"/>
      <c r="B662" s="229"/>
      <c r="C662" s="1">
        <v>136</v>
      </c>
      <c r="D662" s="2" t="s">
        <v>210</v>
      </c>
      <c r="E662" s="3" t="s">
        <v>212</v>
      </c>
      <c r="F662" s="1" t="s">
        <v>286</v>
      </c>
      <c r="G662" s="93">
        <v>612</v>
      </c>
      <c r="H662" s="5">
        <f t="shared" si="337"/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225"/>
      <c r="P662" s="225"/>
    </row>
    <row r="663" spans="1:16" x14ac:dyDescent="0.2">
      <c r="A663" s="229"/>
      <c r="B663" s="259"/>
      <c r="C663" s="1">
        <v>136</v>
      </c>
      <c r="D663" s="2" t="s">
        <v>210</v>
      </c>
      <c r="E663" s="3" t="s">
        <v>212</v>
      </c>
      <c r="F663" s="1" t="s">
        <v>233</v>
      </c>
      <c r="G663" s="93">
        <v>622</v>
      </c>
      <c r="H663" s="5">
        <f t="shared" si="337"/>
        <v>0</v>
      </c>
      <c r="I663" s="5">
        <v>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225"/>
      <c r="P663" s="225"/>
    </row>
    <row r="664" spans="1:16" x14ac:dyDescent="0.2">
      <c r="A664" s="229"/>
      <c r="B664" s="247" t="s">
        <v>14</v>
      </c>
      <c r="C664" s="1">
        <v>136</v>
      </c>
      <c r="D664" s="2" t="s">
        <v>210</v>
      </c>
      <c r="E664" s="3" t="s">
        <v>212</v>
      </c>
      <c r="F664" s="1" t="s">
        <v>233</v>
      </c>
      <c r="G664" s="93">
        <v>244</v>
      </c>
      <c r="H664" s="5">
        <f t="shared" si="337"/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225"/>
      <c r="P664" s="225"/>
    </row>
    <row r="665" spans="1:16" x14ac:dyDescent="0.2">
      <c r="A665" s="229"/>
      <c r="B665" s="260"/>
      <c r="C665" s="1">
        <v>136</v>
      </c>
      <c r="D665" s="2" t="s">
        <v>210</v>
      </c>
      <c r="E665" s="3" t="s">
        <v>212</v>
      </c>
      <c r="F665" s="1" t="s">
        <v>286</v>
      </c>
      <c r="G665" s="93">
        <v>612</v>
      </c>
      <c r="H665" s="5">
        <f t="shared" si="337"/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225"/>
      <c r="P665" s="225"/>
    </row>
    <row r="666" spans="1:16" ht="13.35" customHeight="1" x14ac:dyDescent="0.2">
      <c r="A666" s="229"/>
      <c r="B666" s="260"/>
      <c r="C666" s="1">
        <v>136</v>
      </c>
      <c r="D666" s="2" t="s">
        <v>210</v>
      </c>
      <c r="E666" s="3" t="s">
        <v>212</v>
      </c>
      <c r="F666" s="1" t="s">
        <v>233</v>
      </c>
      <c r="G666" s="93">
        <v>622</v>
      </c>
      <c r="H666" s="5">
        <f t="shared" si="337"/>
        <v>0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225"/>
      <c r="P666" s="225"/>
    </row>
    <row r="667" spans="1:16" ht="13.35" customHeight="1" x14ac:dyDescent="0.2">
      <c r="A667" s="229"/>
      <c r="B667" s="210" t="s">
        <v>15</v>
      </c>
      <c r="C667" s="1"/>
      <c r="D667" s="2"/>
      <c r="E667" s="2"/>
      <c r="F667" s="2"/>
      <c r="G667" s="93"/>
      <c r="H667" s="5">
        <f t="shared" si="337"/>
        <v>0</v>
      </c>
      <c r="I667" s="5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225"/>
      <c r="P667" s="225"/>
    </row>
    <row r="668" spans="1:16" ht="13.35" customHeight="1" x14ac:dyDescent="0.2">
      <c r="A668" s="229"/>
      <c r="B668" s="210" t="s">
        <v>12</v>
      </c>
      <c r="C668" s="1"/>
      <c r="D668" s="2"/>
      <c r="E668" s="2"/>
      <c r="F668" s="2"/>
      <c r="G668" s="93"/>
      <c r="H668" s="5">
        <f t="shared" si="337"/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225"/>
      <c r="P668" s="225"/>
    </row>
    <row r="669" spans="1:16" ht="13.35" customHeight="1" x14ac:dyDescent="0.2">
      <c r="A669" s="236"/>
      <c r="B669" s="210" t="s">
        <v>535</v>
      </c>
      <c r="C669" s="1"/>
      <c r="D669" s="2"/>
      <c r="E669" s="2"/>
      <c r="F669" s="2"/>
      <c r="G669" s="93"/>
      <c r="H669" s="5">
        <f t="shared" ref="H669" si="338">I669+J669+K669+L669</f>
        <v>0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217"/>
      <c r="P669" s="217"/>
    </row>
    <row r="670" spans="1:16" x14ac:dyDescent="0.2">
      <c r="A670" s="228" t="s">
        <v>604</v>
      </c>
      <c r="B670" s="210" t="s">
        <v>103</v>
      </c>
      <c r="C670" s="1"/>
      <c r="D670" s="2"/>
      <c r="E670" s="2"/>
      <c r="F670" s="2"/>
      <c r="G670" s="93"/>
      <c r="H670" s="5">
        <v>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221" t="s">
        <v>322</v>
      </c>
      <c r="P670" s="221" t="s">
        <v>193</v>
      </c>
    </row>
    <row r="671" spans="1:16" ht="25.5" x14ac:dyDescent="0.2">
      <c r="A671" s="229"/>
      <c r="B671" s="210" t="s">
        <v>87</v>
      </c>
      <c r="C671" s="1"/>
      <c r="D671" s="2"/>
      <c r="E671" s="2"/>
      <c r="F671" s="2"/>
      <c r="G671" s="93"/>
      <c r="H671" s="5" t="e">
        <f t="shared" ref="H671" si="339">ROUND(H672/H670,1)</f>
        <v>#DIV/0!</v>
      </c>
      <c r="I671" s="5" t="s">
        <v>206</v>
      </c>
      <c r="J671" s="5" t="s">
        <v>206</v>
      </c>
      <c r="K671" s="5" t="s">
        <v>206</v>
      </c>
      <c r="L671" s="5" t="s">
        <v>206</v>
      </c>
      <c r="M671" s="5">
        <v>0</v>
      </c>
      <c r="N671" s="5">
        <v>0</v>
      </c>
      <c r="O671" s="225"/>
      <c r="P671" s="225"/>
    </row>
    <row r="672" spans="1:16" s="20" customFormat="1" x14ac:dyDescent="0.2">
      <c r="A672" s="229"/>
      <c r="B672" s="210" t="s">
        <v>74</v>
      </c>
      <c r="C672" s="1"/>
      <c r="D672" s="2"/>
      <c r="E672" s="2"/>
      <c r="F672" s="2"/>
      <c r="G672" s="93"/>
      <c r="H672" s="5">
        <f>SUM(H673:H681)</f>
        <v>0</v>
      </c>
      <c r="I672" s="5">
        <f t="shared" ref="I672:N672" si="340">SUM(I673:I681)</f>
        <v>0</v>
      </c>
      <c r="J672" s="5">
        <f t="shared" si="340"/>
        <v>0</v>
      </c>
      <c r="K672" s="5">
        <f t="shared" si="340"/>
        <v>0</v>
      </c>
      <c r="L672" s="5">
        <f t="shared" si="340"/>
        <v>0</v>
      </c>
      <c r="M672" s="5">
        <f t="shared" si="340"/>
        <v>0</v>
      </c>
      <c r="N672" s="5">
        <f t="shared" si="340"/>
        <v>0</v>
      </c>
      <c r="O672" s="225"/>
      <c r="P672" s="225"/>
    </row>
    <row r="673" spans="1:16" ht="13.35" customHeight="1" x14ac:dyDescent="0.2">
      <c r="A673" s="229"/>
      <c r="B673" s="228" t="s">
        <v>16</v>
      </c>
      <c r="C673" s="1">
        <v>136</v>
      </c>
      <c r="D673" s="2" t="s">
        <v>210</v>
      </c>
      <c r="E673" s="3" t="s">
        <v>212</v>
      </c>
      <c r="F673" s="1" t="s">
        <v>286</v>
      </c>
      <c r="G673" s="93">
        <v>244</v>
      </c>
      <c r="H673" s="5">
        <f t="shared" ref="H673:H680" si="341">I673+J673+K673+L673</f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225"/>
      <c r="P673" s="225"/>
    </row>
    <row r="674" spans="1:16" ht="13.35" customHeight="1" x14ac:dyDescent="0.2">
      <c r="A674" s="229"/>
      <c r="B674" s="229"/>
      <c r="C674" s="1">
        <v>136</v>
      </c>
      <c r="D674" s="2" t="s">
        <v>210</v>
      </c>
      <c r="E674" s="3" t="s">
        <v>212</v>
      </c>
      <c r="F674" s="1" t="s">
        <v>286</v>
      </c>
      <c r="G674" s="93">
        <v>612</v>
      </c>
      <c r="H674" s="5">
        <f t="shared" si="341"/>
        <v>0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225"/>
      <c r="P674" s="225"/>
    </row>
    <row r="675" spans="1:16" ht="13.35" customHeight="1" x14ac:dyDescent="0.2">
      <c r="A675" s="229"/>
      <c r="B675" s="259"/>
      <c r="C675" s="1">
        <v>136</v>
      </c>
      <c r="D675" s="2" t="s">
        <v>210</v>
      </c>
      <c r="E675" s="3" t="s">
        <v>212</v>
      </c>
      <c r="F675" s="1" t="s">
        <v>286</v>
      </c>
      <c r="G675" s="93">
        <v>622</v>
      </c>
      <c r="H675" s="5">
        <f t="shared" si="341"/>
        <v>0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225"/>
      <c r="P675" s="225"/>
    </row>
    <row r="676" spans="1:16" x14ac:dyDescent="0.2">
      <c r="A676" s="229"/>
      <c r="B676" s="247" t="s">
        <v>14</v>
      </c>
      <c r="C676" s="1">
        <v>136</v>
      </c>
      <c r="D676" s="2" t="s">
        <v>210</v>
      </c>
      <c r="E676" s="3" t="s">
        <v>212</v>
      </c>
      <c r="F676" s="1" t="s">
        <v>286</v>
      </c>
      <c r="G676" s="93">
        <v>244</v>
      </c>
      <c r="H676" s="5">
        <f t="shared" si="341"/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225"/>
      <c r="P676" s="225"/>
    </row>
    <row r="677" spans="1:16" x14ac:dyDescent="0.2">
      <c r="A677" s="229"/>
      <c r="B677" s="260"/>
      <c r="C677" s="1">
        <v>136</v>
      </c>
      <c r="D677" s="2" t="s">
        <v>210</v>
      </c>
      <c r="E677" s="3" t="s">
        <v>212</v>
      </c>
      <c r="F677" s="1" t="s">
        <v>286</v>
      </c>
      <c r="G677" s="93">
        <v>612</v>
      </c>
      <c r="H677" s="5">
        <f t="shared" si="341"/>
        <v>0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225"/>
      <c r="P677" s="225"/>
    </row>
    <row r="678" spans="1:16" x14ac:dyDescent="0.2">
      <c r="A678" s="229"/>
      <c r="B678" s="260"/>
      <c r="C678" s="1">
        <v>136</v>
      </c>
      <c r="D678" s="2" t="s">
        <v>210</v>
      </c>
      <c r="E678" s="3" t="s">
        <v>212</v>
      </c>
      <c r="F678" s="1" t="s">
        <v>286</v>
      </c>
      <c r="G678" s="93">
        <v>622</v>
      </c>
      <c r="H678" s="5">
        <f t="shared" si="341"/>
        <v>0</v>
      </c>
      <c r="I678" s="5">
        <v>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225"/>
      <c r="P678" s="225"/>
    </row>
    <row r="679" spans="1:16" ht="13.35" customHeight="1" x14ac:dyDescent="0.2">
      <c r="A679" s="229"/>
      <c r="B679" s="210" t="s">
        <v>15</v>
      </c>
      <c r="C679" s="1"/>
      <c r="D679" s="2"/>
      <c r="E679" s="2"/>
      <c r="F679" s="2"/>
      <c r="G679" s="93"/>
      <c r="H679" s="5">
        <f t="shared" si="341"/>
        <v>0</v>
      </c>
      <c r="I679" s="5">
        <v>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225"/>
      <c r="P679" s="225"/>
    </row>
    <row r="680" spans="1:16" ht="13.35" customHeight="1" x14ac:dyDescent="0.2">
      <c r="A680" s="229"/>
      <c r="B680" s="210" t="s">
        <v>12</v>
      </c>
      <c r="C680" s="1"/>
      <c r="D680" s="2"/>
      <c r="E680" s="2"/>
      <c r="F680" s="2"/>
      <c r="G680" s="93"/>
      <c r="H680" s="5">
        <f t="shared" si="341"/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225"/>
      <c r="P680" s="225"/>
    </row>
    <row r="681" spans="1:16" ht="60" customHeight="1" x14ac:dyDescent="0.2">
      <c r="A681" s="236"/>
      <c r="B681" s="210" t="s">
        <v>535</v>
      </c>
      <c r="C681" s="1"/>
      <c r="D681" s="2"/>
      <c r="E681" s="2"/>
      <c r="F681" s="2"/>
      <c r="G681" s="93"/>
      <c r="H681" s="5">
        <f t="shared" ref="H681" si="342">I681+J681+K681+L681</f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217"/>
      <c r="P681" s="217"/>
    </row>
    <row r="682" spans="1:16" x14ac:dyDescent="0.2">
      <c r="A682" s="228" t="s">
        <v>605</v>
      </c>
      <c r="B682" s="210" t="s">
        <v>103</v>
      </c>
      <c r="C682" s="1"/>
      <c r="D682" s="2"/>
      <c r="E682" s="2"/>
      <c r="F682" s="2"/>
      <c r="G682" s="93"/>
      <c r="H682" s="5"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221" t="s">
        <v>186</v>
      </c>
      <c r="P682" s="221" t="s">
        <v>405</v>
      </c>
    </row>
    <row r="683" spans="1:16" ht="25.5" x14ac:dyDescent="0.2">
      <c r="A683" s="229"/>
      <c r="B683" s="210" t="s">
        <v>87</v>
      </c>
      <c r="C683" s="1"/>
      <c r="D683" s="2"/>
      <c r="E683" s="2"/>
      <c r="F683" s="2"/>
      <c r="G683" s="93"/>
      <c r="H683" s="5" t="e">
        <f t="shared" ref="H683" si="343">ROUND(H684/H682,1)</f>
        <v>#DIV/0!</v>
      </c>
      <c r="I683" s="5" t="s">
        <v>206</v>
      </c>
      <c r="J683" s="5" t="s">
        <v>206</v>
      </c>
      <c r="K683" s="5" t="s">
        <v>206</v>
      </c>
      <c r="L683" s="5" t="s">
        <v>206</v>
      </c>
      <c r="M683" s="5">
        <v>0</v>
      </c>
      <c r="N683" s="5">
        <v>0</v>
      </c>
      <c r="O683" s="225"/>
      <c r="P683" s="225"/>
    </row>
    <row r="684" spans="1:16" x14ac:dyDescent="0.2">
      <c r="A684" s="229"/>
      <c r="B684" s="210" t="s">
        <v>74</v>
      </c>
      <c r="C684" s="1"/>
      <c r="D684" s="2"/>
      <c r="E684" s="2"/>
      <c r="F684" s="2"/>
      <c r="G684" s="93"/>
      <c r="H684" s="5">
        <f>SUM(H685:H693)</f>
        <v>0</v>
      </c>
      <c r="I684" s="5">
        <f t="shared" ref="I684:M684" si="344">SUM(I685:I693)</f>
        <v>0</v>
      </c>
      <c r="J684" s="5">
        <f t="shared" si="344"/>
        <v>0</v>
      </c>
      <c r="K684" s="5">
        <f t="shared" si="344"/>
        <v>0</v>
      </c>
      <c r="L684" s="5">
        <f t="shared" si="344"/>
        <v>0</v>
      </c>
      <c r="M684" s="5">
        <f t="shared" si="344"/>
        <v>0</v>
      </c>
      <c r="N684" s="5">
        <f>SUM(N685:N693)</f>
        <v>0</v>
      </c>
      <c r="O684" s="225"/>
      <c r="P684" s="225"/>
    </row>
    <row r="685" spans="1:16" x14ac:dyDescent="0.2">
      <c r="A685" s="229"/>
      <c r="B685" s="228" t="s">
        <v>16</v>
      </c>
      <c r="C685" s="1">
        <v>136</v>
      </c>
      <c r="D685" s="2" t="s">
        <v>210</v>
      </c>
      <c r="E685" s="3" t="s">
        <v>212</v>
      </c>
      <c r="F685" s="1" t="s">
        <v>286</v>
      </c>
      <c r="G685" s="93">
        <v>244</v>
      </c>
      <c r="H685" s="5">
        <f t="shared" ref="H685:H692" si="345">I685+J685+K685+L685</f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225"/>
      <c r="P685" s="225"/>
    </row>
    <row r="686" spans="1:16" x14ac:dyDescent="0.2">
      <c r="A686" s="229"/>
      <c r="B686" s="229"/>
      <c r="C686" s="1">
        <v>136</v>
      </c>
      <c r="D686" s="2" t="s">
        <v>210</v>
      </c>
      <c r="E686" s="3" t="s">
        <v>212</v>
      </c>
      <c r="F686" s="1" t="s">
        <v>286</v>
      </c>
      <c r="G686" s="93">
        <v>612</v>
      </c>
      <c r="H686" s="5">
        <f t="shared" si="345"/>
        <v>0</v>
      </c>
      <c r="I686" s="5">
        <v>0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225"/>
      <c r="P686" s="225"/>
    </row>
    <row r="687" spans="1:16" x14ac:dyDescent="0.2">
      <c r="A687" s="229"/>
      <c r="B687" s="259"/>
      <c r="C687" s="1">
        <v>136</v>
      </c>
      <c r="D687" s="2" t="s">
        <v>210</v>
      </c>
      <c r="E687" s="3" t="s">
        <v>212</v>
      </c>
      <c r="F687" s="1" t="s">
        <v>286</v>
      </c>
      <c r="G687" s="93">
        <v>622</v>
      </c>
      <c r="H687" s="5">
        <f t="shared" si="345"/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225"/>
      <c r="P687" s="225"/>
    </row>
    <row r="688" spans="1:16" x14ac:dyDescent="0.2">
      <c r="A688" s="229"/>
      <c r="B688" s="247" t="s">
        <v>14</v>
      </c>
      <c r="C688" s="1">
        <v>136</v>
      </c>
      <c r="D688" s="2" t="s">
        <v>210</v>
      </c>
      <c r="E688" s="3" t="s">
        <v>212</v>
      </c>
      <c r="F688" s="1" t="s">
        <v>286</v>
      </c>
      <c r="G688" s="93">
        <v>244</v>
      </c>
      <c r="H688" s="5">
        <f t="shared" si="345"/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225"/>
      <c r="P688" s="225"/>
    </row>
    <row r="689" spans="1:16" x14ac:dyDescent="0.2">
      <c r="A689" s="229"/>
      <c r="B689" s="260"/>
      <c r="C689" s="1">
        <v>136</v>
      </c>
      <c r="D689" s="2" t="s">
        <v>210</v>
      </c>
      <c r="E689" s="3" t="s">
        <v>212</v>
      </c>
      <c r="F689" s="1" t="s">
        <v>286</v>
      </c>
      <c r="G689" s="93">
        <v>612</v>
      </c>
      <c r="H689" s="5">
        <f t="shared" si="345"/>
        <v>0</v>
      </c>
      <c r="I689" s="5"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225"/>
      <c r="P689" s="225"/>
    </row>
    <row r="690" spans="1:16" x14ac:dyDescent="0.2">
      <c r="A690" s="229"/>
      <c r="B690" s="260"/>
      <c r="C690" s="1">
        <v>136</v>
      </c>
      <c r="D690" s="2" t="s">
        <v>210</v>
      </c>
      <c r="E690" s="3" t="s">
        <v>212</v>
      </c>
      <c r="F690" s="1" t="s">
        <v>233</v>
      </c>
      <c r="G690" s="93">
        <v>622</v>
      </c>
      <c r="H690" s="5">
        <f t="shared" si="345"/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225"/>
      <c r="P690" s="225"/>
    </row>
    <row r="691" spans="1:16" x14ac:dyDescent="0.2">
      <c r="A691" s="229"/>
      <c r="B691" s="210" t="s">
        <v>15</v>
      </c>
      <c r="C691" s="1"/>
      <c r="D691" s="2"/>
      <c r="E691" s="2"/>
      <c r="F691" s="2"/>
      <c r="G691" s="93"/>
      <c r="H691" s="5">
        <f t="shared" si="345"/>
        <v>0</v>
      </c>
      <c r="I691" s="5">
        <v>0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225"/>
      <c r="P691" s="225"/>
    </row>
    <row r="692" spans="1:16" ht="15" customHeight="1" x14ac:dyDescent="0.2">
      <c r="A692" s="229"/>
      <c r="B692" s="210" t="s">
        <v>12</v>
      </c>
      <c r="C692" s="1"/>
      <c r="D692" s="2"/>
      <c r="E692" s="2"/>
      <c r="F692" s="2"/>
      <c r="G692" s="93"/>
      <c r="H692" s="5">
        <f t="shared" si="345"/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225"/>
      <c r="P692" s="225"/>
    </row>
    <row r="693" spans="1:16" ht="78.75" customHeight="1" x14ac:dyDescent="0.2">
      <c r="A693" s="236"/>
      <c r="B693" s="210" t="s">
        <v>535</v>
      </c>
      <c r="C693" s="1"/>
      <c r="D693" s="2"/>
      <c r="E693" s="2"/>
      <c r="F693" s="2"/>
      <c r="G693" s="93"/>
      <c r="H693" s="5">
        <f t="shared" ref="H693" si="346">I693+J693+K693+L693</f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217"/>
      <c r="P693" s="217"/>
    </row>
    <row r="694" spans="1:16" ht="101.25" customHeight="1" x14ac:dyDescent="0.2">
      <c r="A694" s="228" t="s">
        <v>606</v>
      </c>
      <c r="B694" s="210" t="s">
        <v>103</v>
      </c>
      <c r="C694" s="1"/>
      <c r="D694" s="2"/>
      <c r="E694" s="2"/>
      <c r="F694" s="2"/>
      <c r="G694" s="93"/>
      <c r="H694" s="5">
        <v>10</v>
      </c>
      <c r="I694" s="5">
        <v>0</v>
      </c>
      <c r="J694" s="5">
        <v>0</v>
      </c>
      <c r="K694" s="5">
        <v>0</v>
      </c>
      <c r="L694" s="5">
        <v>10</v>
      </c>
      <c r="M694" s="5">
        <v>0</v>
      </c>
      <c r="N694" s="5">
        <v>0</v>
      </c>
      <c r="O694" s="221" t="s">
        <v>324</v>
      </c>
      <c r="P694" s="221" t="s">
        <v>396</v>
      </c>
    </row>
    <row r="695" spans="1:16" ht="25.5" x14ac:dyDescent="0.2">
      <c r="A695" s="229"/>
      <c r="B695" s="210" t="s">
        <v>87</v>
      </c>
      <c r="C695" s="1"/>
      <c r="D695" s="2"/>
      <c r="E695" s="2"/>
      <c r="F695" s="2"/>
      <c r="G695" s="93"/>
      <c r="H695" s="5">
        <f t="shared" ref="H695" si="347">ROUND(H696/H694,1)</f>
        <v>0</v>
      </c>
      <c r="I695" s="5" t="s">
        <v>206</v>
      </c>
      <c r="J695" s="5" t="s">
        <v>206</v>
      </c>
      <c r="K695" s="5" t="s">
        <v>206</v>
      </c>
      <c r="L695" s="5" t="s">
        <v>206</v>
      </c>
      <c r="M695" s="5">
        <v>0</v>
      </c>
      <c r="N695" s="5">
        <v>0</v>
      </c>
      <c r="O695" s="225"/>
      <c r="P695" s="225"/>
    </row>
    <row r="696" spans="1:16" ht="29.25" customHeight="1" x14ac:dyDescent="0.2">
      <c r="A696" s="229"/>
      <c r="B696" s="210" t="s">
        <v>74</v>
      </c>
      <c r="C696" s="1"/>
      <c r="D696" s="2"/>
      <c r="E696" s="2"/>
      <c r="F696" s="2"/>
      <c r="G696" s="93"/>
      <c r="H696" s="5">
        <f t="shared" ref="H696:N696" si="348">SUM(H697:H704)</f>
        <v>0</v>
      </c>
      <c r="I696" s="5">
        <f t="shared" si="348"/>
        <v>0</v>
      </c>
      <c r="J696" s="5">
        <f t="shared" si="348"/>
        <v>0</v>
      </c>
      <c r="K696" s="5">
        <f t="shared" si="348"/>
        <v>0</v>
      </c>
      <c r="L696" s="5">
        <f>SUM(L697:L704)</f>
        <v>0</v>
      </c>
      <c r="M696" s="5">
        <f t="shared" si="348"/>
        <v>0</v>
      </c>
      <c r="N696" s="5">
        <f t="shared" si="348"/>
        <v>0</v>
      </c>
      <c r="O696" s="225"/>
      <c r="P696" s="225"/>
    </row>
    <row r="697" spans="1:16" x14ac:dyDescent="0.2">
      <c r="A697" s="229"/>
      <c r="B697" s="228" t="s">
        <v>16</v>
      </c>
      <c r="C697" s="1">
        <v>136</v>
      </c>
      <c r="D697" s="2" t="s">
        <v>210</v>
      </c>
      <c r="E697" s="3" t="s">
        <v>212</v>
      </c>
      <c r="F697" s="1" t="s">
        <v>286</v>
      </c>
      <c r="G697" s="93">
        <v>244</v>
      </c>
      <c r="H697" s="5">
        <f t="shared" ref="H697:H704" si="349">I697+J697+K697+L697</f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225"/>
      <c r="P697" s="225"/>
    </row>
    <row r="698" spans="1:16" x14ac:dyDescent="0.2">
      <c r="A698" s="229"/>
      <c r="B698" s="229"/>
      <c r="C698" s="1">
        <v>136</v>
      </c>
      <c r="D698" s="2" t="s">
        <v>210</v>
      </c>
      <c r="E698" s="3" t="s">
        <v>212</v>
      </c>
      <c r="F698" s="1" t="s">
        <v>286</v>
      </c>
      <c r="G698" s="93">
        <v>612</v>
      </c>
      <c r="H698" s="5">
        <f t="shared" si="349"/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225"/>
      <c r="P698" s="225"/>
    </row>
    <row r="699" spans="1:16" x14ac:dyDescent="0.2">
      <c r="A699" s="229"/>
      <c r="B699" s="259"/>
      <c r="C699" s="1">
        <v>136</v>
      </c>
      <c r="D699" s="2" t="s">
        <v>210</v>
      </c>
      <c r="E699" s="3" t="s">
        <v>212</v>
      </c>
      <c r="F699" s="1" t="s">
        <v>286</v>
      </c>
      <c r="G699" s="93">
        <v>622</v>
      </c>
      <c r="H699" s="5">
        <f t="shared" si="349"/>
        <v>0</v>
      </c>
      <c r="I699" s="5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225"/>
      <c r="P699" s="225"/>
    </row>
    <row r="700" spans="1:16" x14ac:dyDescent="0.2">
      <c r="A700" s="229"/>
      <c r="B700" s="247" t="s">
        <v>14</v>
      </c>
      <c r="C700" s="1">
        <v>136</v>
      </c>
      <c r="D700" s="2" t="s">
        <v>210</v>
      </c>
      <c r="E700" s="3" t="s">
        <v>212</v>
      </c>
      <c r="F700" s="1" t="s">
        <v>286</v>
      </c>
      <c r="G700" s="93">
        <v>244</v>
      </c>
      <c r="H700" s="5">
        <f t="shared" si="349"/>
        <v>0</v>
      </c>
      <c r="I700" s="5">
        <v>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225"/>
      <c r="P700" s="225"/>
    </row>
    <row r="701" spans="1:16" ht="13.35" customHeight="1" x14ac:dyDescent="0.2">
      <c r="A701" s="229"/>
      <c r="B701" s="260"/>
      <c r="C701" s="1">
        <v>136</v>
      </c>
      <c r="D701" s="2" t="s">
        <v>210</v>
      </c>
      <c r="E701" s="3" t="s">
        <v>212</v>
      </c>
      <c r="F701" s="1" t="s">
        <v>286</v>
      </c>
      <c r="G701" s="93">
        <v>612</v>
      </c>
      <c r="H701" s="5">
        <f t="shared" si="349"/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225"/>
      <c r="P701" s="225"/>
    </row>
    <row r="702" spans="1:16" x14ac:dyDescent="0.2">
      <c r="A702" s="229"/>
      <c r="B702" s="260"/>
      <c r="C702" s="1">
        <v>136</v>
      </c>
      <c r="D702" s="2" t="s">
        <v>210</v>
      </c>
      <c r="E702" s="3" t="s">
        <v>212</v>
      </c>
      <c r="F702" s="1" t="s">
        <v>286</v>
      </c>
      <c r="G702" s="93">
        <v>622</v>
      </c>
      <c r="H702" s="5">
        <f t="shared" si="349"/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225"/>
      <c r="P702" s="225"/>
    </row>
    <row r="703" spans="1:16" x14ac:dyDescent="0.2">
      <c r="A703" s="229"/>
      <c r="B703" s="210" t="s">
        <v>15</v>
      </c>
      <c r="C703" s="1"/>
      <c r="D703" s="2"/>
      <c r="E703" s="2"/>
      <c r="F703" s="2"/>
      <c r="G703" s="93"/>
      <c r="H703" s="5">
        <f t="shared" si="349"/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225"/>
      <c r="P703" s="225"/>
    </row>
    <row r="704" spans="1:16" ht="13.35" customHeight="1" x14ac:dyDescent="0.2">
      <c r="A704" s="229"/>
      <c r="B704" s="210" t="s">
        <v>12</v>
      </c>
      <c r="C704" s="1"/>
      <c r="D704" s="2"/>
      <c r="E704" s="2"/>
      <c r="F704" s="2"/>
      <c r="G704" s="93"/>
      <c r="H704" s="5">
        <f t="shared" si="349"/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225"/>
      <c r="P704" s="225"/>
    </row>
    <row r="705" spans="1:16" ht="13.35" customHeight="1" x14ac:dyDescent="0.2">
      <c r="A705" s="236"/>
      <c r="B705" s="210" t="s">
        <v>535</v>
      </c>
      <c r="C705" s="1"/>
      <c r="D705" s="2"/>
      <c r="E705" s="2"/>
      <c r="F705" s="2"/>
      <c r="G705" s="93"/>
      <c r="H705" s="5">
        <f t="shared" ref="H705" si="350">I705+J705+K705+L705</f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217"/>
      <c r="P705" s="217"/>
    </row>
    <row r="706" spans="1:16" ht="13.35" customHeight="1" x14ac:dyDescent="0.2">
      <c r="A706" s="228" t="s">
        <v>607</v>
      </c>
      <c r="B706" s="210" t="s">
        <v>103</v>
      </c>
      <c r="C706" s="1"/>
      <c r="D706" s="2"/>
      <c r="E706" s="2"/>
      <c r="F706" s="2"/>
      <c r="G706" s="93"/>
      <c r="H706" s="89">
        <v>1</v>
      </c>
      <c r="I706" s="89">
        <v>0</v>
      </c>
      <c r="J706" s="89">
        <v>0</v>
      </c>
      <c r="K706" s="89">
        <v>0</v>
      </c>
      <c r="L706" s="89">
        <v>1</v>
      </c>
      <c r="M706" s="89">
        <v>0</v>
      </c>
      <c r="N706" s="89">
        <v>0</v>
      </c>
      <c r="O706" s="221" t="s">
        <v>325</v>
      </c>
      <c r="P706" s="221" t="s">
        <v>279</v>
      </c>
    </row>
    <row r="707" spans="1:16" ht="13.35" customHeight="1" x14ac:dyDescent="0.2">
      <c r="A707" s="229"/>
      <c r="B707" s="210" t="s">
        <v>87</v>
      </c>
      <c r="C707" s="1"/>
      <c r="D707" s="2"/>
      <c r="E707" s="2"/>
      <c r="F707" s="2"/>
      <c r="G707" s="93"/>
      <c r="H707" s="5">
        <f t="shared" ref="H707" si="351">ROUND(H708/H706,1)</f>
        <v>3284.1</v>
      </c>
      <c r="I707" s="5" t="s">
        <v>206</v>
      </c>
      <c r="J707" s="5" t="s">
        <v>206</v>
      </c>
      <c r="K707" s="5" t="s">
        <v>206</v>
      </c>
      <c r="L707" s="5" t="s">
        <v>206</v>
      </c>
      <c r="M707" s="5">
        <v>0</v>
      </c>
      <c r="N707" s="5">
        <v>0</v>
      </c>
      <c r="O707" s="225"/>
      <c r="P707" s="225"/>
    </row>
    <row r="708" spans="1:16" ht="12.75" customHeight="1" x14ac:dyDescent="0.2">
      <c r="A708" s="229"/>
      <c r="B708" s="210" t="s">
        <v>74</v>
      </c>
      <c r="C708" s="1"/>
      <c r="D708" s="2"/>
      <c r="E708" s="2"/>
      <c r="F708" s="2"/>
      <c r="G708" s="93"/>
      <c r="H708" s="5">
        <f t="shared" ref="H708:N708" si="352">SUM(H709:H712)</f>
        <v>3284.09</v>
      </c>
      <c r="I708" s="5">
        <f t="shared" si="352"/>
        <v>0</v>
      </c>
      <c r="J708" s="5">
        <f t="shared" si="352"/>
        <v>0</v>
      </c>
      <c r="K708" s="5">
        <f t="shared" si="352"/>
        <v>0</v>
      </c>
      <c r="L708" s="5">
        <f t="shared" si="352"/>
        <v>3284.09</v>
      </c>
      <c r="M708" s="5">
        <f t="shared" si="352"/>
        <v>0</v>
      </c>
      <c r="N708" s="5">
        <f t="shared" si="352"/>
        <v>0</v>
      </c>
      <c r="O708" s="225"/>
      <c r="P708" s="225"/>
    </row>
    <row r="709" spans="1:16" x14ac:dyDescent="0.2">
      <c r="A709" s="229"/>
      <c r="B709" s="206" t="s">
        <v>16</v>
      </c>
      <c r="C709" s="1">
        <v>136</v>
      </c>
      <c r="D709" s="2" t="s">
        <v>210</v>
      </c>
      <c r="E709" s="3" t="s">
        <v>211</v>
      </c>
      <c r="F709" s="1" t="s">
        <v>286</v>
      </c>
      <c r="G709" s="93">
        <v>632</v>
      </c>
      <c r="H709" s="5">
        <f t="shared" ref="H709:H712" si="353">I709+J709+K709+L709</f>
        <v>722.49</v>
      </c>
      <c r="I709" s="5">
        <v>0</v>
      </c>
      <c r="J709" s="5">
        <v>0</v>
      </c>
      <c r="K709" s="5">
        <v>0</v>
      </c>
      <c r="L709" s="5">
        <v>722.49</v>
      </c>
      <c r="M709" s="5">
        <v>0</v>
      </c>
      <c r="N709" s="5">
        <v>0</v>
      </c>
      <c r="O709" s="225"/>
      <c r="P709" s="225"/>
    </row>
    <row r="710" spans="1:16" x14ac:dyDescent="0.2">
      <c r="A710" s="229"/>
      <c r="B710" s="208" t="s">
        <v>14</v>
      </c>
      <c r="C710" s="1">
        <v>136</v>
      </c>
      <c r="D710" s="2" t="s">
        <v>210</v>
      </c>
      <c r="E710" s="3" t="s">
        <v>211</v>
      </c>
      <c r="F710" s="1" t="s">
        <v>286</v>
      </c>
      <c r="G710" s="93">
        <v>632</v>
      </c>
      <c r="H710" s="5">
        <f t="shared" si="353"/>
        <v>2561.6</v>
      </c>
      <c r="I710" s="5">
        <v>0</v>
      </c>
      <c r="J710" s="5">
        <v>0</v>
      </c>
      <c r="K710" s="5">
        <v>0</v>
      </c>
      <c r="L710" s="5">
        <v>2561.6</v>
      </c>
      <c r="M710" s="5">
        <v>0</v>
      </c>
      <c r="N710" s="5">
        <v>0</v>
      </c>
      <c r="O710" s="225"/>
      <c r="P710" s="225"/>
    </row>
    <row r="711" spans="1:16" x14ac:dyDescent="0.2">
      <c r="A711" s="229"/>
      <c r="B711" s="210" t="s">
        <v>15</v>
      </c>
      <c r="C711" s="1"/>
      <c r="D711" s="2"/>
      <c r="E711" s="2"/>
      <c r="F711" s="2"/>
      <c r="G711" s="93"/>
      <c r="H711" s="5">
        <f t="shared" si="353"/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225"/>
      <c r="P711" s="225"/>
    </row>
    <row r="712" spans="1:16" x14ac:dyDescent="0.2">
      <c r="A712" s="229"/>
      <c r="B712" s="210" t="s">
        <v>12</v>
      </c>
      <c r="C712" s="1"/>
      <c r="D712" s="2"/>
      <c r="E712" s="2"/>
      <c r="F712" s="2"/>
      <c r="G712" s="93"/>
      <c r="H712" s="5">
        <f t="shared" si="353"/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225"/>
      <c r="P712" s="225"/>
    </row>
    <row r="713" spans="1:16" ht="40.5" customHeight="1" x14ac:dyDescent="0.2">
      <c r="A713" s="236"/>
      <c r="B713" s="210" t="s">
        <v>535</v>
      </c>
      <c r="C713" s="1"/>
      <c r="D713" s="2"/>
      <c r="E713" s="2"/>
      <c r="F713" s="2"/>
      <c r="G713" s="93"/>
      <c r="H713" s="5">
        <f t="shared" ref="H713" si="354">I713+J713+K713+L713</f>
        <v>0</v>
      </c>
      <c r="I713" s="5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217"/>
      <c r="P713" s="217"/>
    </row>
    <row r="714" spans="1:16" ht="12.75" customHeight="1" x14ac:dyDescent="0.2">
      <c r="A714" s="228" t="s">
        <v>608</v>
      </c>
      <c r="B714" s="210" t="s">
        <v>100</v>
      </c>
      <c r="C714" s="1"/>
      <c r="D714" s="2"/>
      <c r="E714" s="2"/>
      <c r="F714" s="2"/>
      <c r="G714" s="93"/>
      <c r="H714" s="5" t="s">
        <v>51</v>
      </c>
      <c r="I714" s="5" t="s">
        <v>51</v>
      </c>
      <c r="J714" s="5" t="s">
        <v>51</v>
      </c>
      <c r="K714" s="5" t="s">
        <v>51</v>
      </c>
      <c r="L714" s="5" t="s">
        <v>51</v>
      </c>
      <c r="M714" s="5" t="s">
        <v>51</v>
      </c>
      <c r="N714" s="5" t="s">
        <v>51</v>
      </c>
      <c r="O714" s="221" t="s">
        <v>300</v>
      </c>
      <c r="P714" s="221" t="s">
        <v>276</v>
      </c>
    </row>
    <row r="715" spans="1:16" ht="25.5" x14ac:dyDescent="0.2">
      <c r="A715" s="229"/>
      <c r="B715" s="210" t="s">
        <v>87</v>
      </c>
      <c r="C715" s="1"/>
      <c r="D715" s="2"/>
      <c r="E715" s="2"/>
      <c r="F715" s="2"/>
      <c r="G715" s="93"/>
      <c r="H715" s="5" t="s">
        <v>51</v>
      </c>
      <c r="I715" s="5" t="s">
        <v>206</v>
      </c>
      <c r="J715" s="5" t="s">
        <v>206</v>
      </c>
      <c r="K715" s="5" t="s">
        <v>206</v>
      </c>
      <c r="L715" s="5" t="s">
        <v>206</v>
      </c>
      <c r="M715" s="5" t="s">
        <v>51</v>
      </c>
      <c r="N715" s="5" t="s">
        <v>51</v>
      </c>
      <c r="O715" s="225"/>
      <c r="P715" s="225"/>
    </row>
    <row r="716" spans="1:16" x14ac:dyDescent="0.2">
      <c r="A716" s="229"/>
      <c r="B716" s="210" t="s">
        <v>74</v>
      </c>
      <c r="C716" s="1"/>
      <c r="D716" s="2"/>
      <c r="E716" s="2"/>
      <c r="F716" s="2"/>
      <c r="G716" s="93"/>
      <c r="H716" s="5">
        <f t="shared" ref="H716:N716" si="355">SUM(H717:H725)</f>
        <v>28497.949999999997</v>
      </c>
      <c r="I716" s="5">
        <f t="shared" si="355"/>
        <v>0</v>
      </c>
      <c r="J716" s="5">
        <f t="shared" si="355"/>
        <v>0</v>
      </c>
      <c r="K716" s="5">
        <f t="shared" si="355"/>
        <v>2515</v>
      </c>
      <c r="L716" s="5">
        <f t="shared" si="355"/>
        <v>25982.949999999997</v>
      </c>
      <c r="M716" s="5">
        <f t="shared" si="355"/>
        <v>0</v>
      </c>
      <c r="N716" s="5">
        <f t="shared" si="355"/>
        <v>0</v>
      </c>
      <c r="O716" s="225"/>
      <c r="P716" s="225"/>
    </row>
    <row r="717" spans="1:16" ht="13.35" customHeight="1" x14ac:dyDescent="0.2">
      <c r="A717" s="229"/>
      <c r="B717" s="228" t="s">
        <v>16</v>
      </c>
      <c r="C717" s="1">
        <f t="shared" ref="C717:G719" si="356">C730</f>
        <v>136</v>
      </c>
      <c r="D717" s="1" t="str">
        <f t="shared" si="356"/>
        <v>07</v>
      </c>
      <c r="E717" s="1" t="str">
        <f t="shared" si="356"/>
        <v>09</v>
      </c>
      <c r="F717" s="1" t="str">
        <f t="shared" si="356"/>
        <v>07109R5390</v>
      </c>
      <c r="G717" s="93">
        <f t="shared" si="356"/>
        <v>244</v>
      </c>
      <c r="H717" s="5">
        <f>H730+H752+H769+H786+H803</f>
        <v>799</v>
      </c>
      <c r="I717" s="5">
        <f t="shared" ref="I717:N717" si="357">I730+I752+I769+I786+I803</f>
        <v>0</v>
      </c>
      <c r="J717" s="5">
        <f t="shared" si="357"/>
        <v>0</v>
      </c>
      <c r="K717" s="5">
        <f t="shared" si="357"/>
        <v>0</v>
      </c>
      <c r="L717" s="5">
        <f t="shared" si="357"/>
        <v>799</v>
      </c>
      <c r="M717" s="5">
        <f t="shared" si="357"/>
        <v>0</v>
      </c>
      <c r="N717" s="5">
        <f t="shared" si="357"/>
        <v>0</v>
      </c>
      <c r="O717" s="225"/>
      <c r="P717" s="225"/>
    </row>
    <row r="718" spans="1:16" ht="13.35" customHeight="1" x14ac:dyDescent="0.2">
      <c r="A718" s="229"/>
      <c r="B718" s="229"/>
      <c r="C718" s="1">
        <f t="shared" si="356"/>
        <v>136</v>
      </c>
      <c r="D718" s="1" t="str">
        <f t="shared" si="356"/>
        <v>07</v>
      </c>
      <c r="E718" s="1" t="str">
        <f t="shared" si="356"/>
        <v>09</v>
      </c>
      <c r="F718" s="1" t="str">
        <f t="shared" si="356"/>
        <v>07109R5390</v>
      </c>
      <c r="G718" s="93">
        <f t="shared" si="356"/>
        <v>612</v>
      </c>
      <c r="H718" s="5">
        <f>H731+H753+H770+H787+H804</f>
        <v>3561.8</v>
      </c>
      <c r="I718" s="5">
        <f t="shared" ref="I718:N718" si="358">I731+I753+I770+I787+I804</f>
        <v>0</v>
      </c>
      <c r="J718" s="5">
        <f t="shared" si="358"/>
        <v>0</v>
      </c>
      <c r="K718" s="5">
        <f t="shared" si="358"/>
        <v>0</v>
      </c>
      <c r="L718" s="5">
        <f t="shared" si="358"/>
        <v>3561.8</v>
      </c>
      <c r="M718" s="5">
        <f t="shared" si="358"/>
        <v>0</v>
      </c>
      <c r="N718" s="5">
        <f t="shared" si="358"/>
        <v>0</v>
      </c>
      <c r="O718" s="225"/>
      <c r="P718" s="225"/>
    </row>
    <row r="719" spans="1:16" x14ac:dyDescent="0.2">
      <c r="A719" s="229"/>
      <c r="B719" s="229"/>
      <c r="C719" s="1">
        <f t="shared" si="356"/>
        <v>136</v>
      </c>
      <c r="D719" s="1" t="str">
        <f t="shared" si="356"/>
        <v>07</v>
      </c>
      <c r="E719" s="1" t="str">
        <f t="shared" si="356"/>
        <v>09</v>
      </c>
      <c r="F719" s="1" t="str">
        <f t="shared" si="356"/>
        <v>07109R5390</v>
      </c>
      <c r="G719" s="93">
        <f t="shared" si="356"/>
        <v>622</v>
      </c>
      <c r="H719" s="5">
        <f>H732+H754+H771+H788+H805</f>
        <v>1355.45</v>
      </c>
      <c r="I719" s="5">
        <f t="shared" ref="I719:N719" si="359">I732+I754+I771+I788+I805</f>
        <v>0</v>
      </c>
      <c r="J719" s="5">
        <f t="shared" si="359"/>
        <v>0</v>
      </c>
      <c r="K719" s="5">
        <f t="shared" si="359"/>
        <v>0</v>
      </c>
      <c r="L719" s="5">
        <f t="shared" si="359"/>
        <v>1355.45</v>
      </c>
      <c r="M719" s="5">
        <f t="shared" si="359"/>
        <v>0</v>
      </c>
      <c r="N719" s="5">
        <f t="shared" si="359"/>
        <v>0</v>
      </c>
      <c r="O719" s="225"/>
      <c r="P719" s="225"/>
    </row>
    <row r="720" spans="1:16" x14ac:dyDescent="0.2">
      <c r="A720" s="229"/>
      <c r="B720" s="251"/>
      <c r="C720" s="1">
        <f>C742</f>
        <v>136</v>
      </c>
      <c r="D720" s="1" t="str">
        <f t="shared" ref="D720:H720" si="360">D742</f>
        <v>07</v>
      </c>
      <c r="E720" s="1" t="str">
        <f t="shared" si="360"/>
        <v>09</v>
      </c>
      <c r="F720" s="1" t="str">
        <f t="shared" si="360"/>
        <v>0710906310</v>
      </c>
      <c r="G720" s="1">
        <f t="shared" si="360"/>
        <v>244</v>
      </c>
      <c r="H720" s="5">
        <f t="shared" si="360"/>
        <v>2515</v>
      </c>
      <c r="I720" s="5">
        <f t="shared" ref="I720:N720" si="361">I742</f>
        <v>0</v>
      </c>
      <c r="J720" s="5">
        <f t="shared" si="361"/>
        <v>0</v>
      </c>
      <c r="K720" s="5">
        <f t="shared" si="361"/>
        <v>2515</v>
      </c>
      <c r="L720" s="5">
        <f t="shared" si="361"/>
        <v>0</v>
      </c>
      <c r="M720" s="5">
        <f t="shared" si="361"/>
        <v>0</v>
      </c>
      <c r="N720" s="5">
        <f t="shared" si="361"/>
        <v>0</v>
      </c>
      <c r="O720" s="225"/>
      <c r="P720" s="225"/>
    </row>
    <row r="721" spans="1:16" ht="13.35" customHeight="1" x14ac:dyDescent="0.2">
      <c r="A721" s="229"/>
      <c r="B721" s="228" t="s">
        <v>14</v>
      </c>
      <c r="C721" s="1">
        <f>C733</f>
        <v>136</v>
      </c>
      <c r="D721" s="1" t="str">
        <f>D733</f>
        <v>07</v>
      </c>
      <c r="E721" s="1" t="str">
        <f>E733</f>
        <v>09</v>
      </c>
      <c r="F721" s="1" t="str">
        <f>F733</f>
        <v>07109R5390</v>
      </c>
      <c r="G721" s="93">
        <f>G733</f>
        <v>244</v>
      </c>
      <c r="H721" s="5">
        <f>H733+H757+H774+H791+H808</f>
        <v>2832.9</v>
      </c>
      <c r="I721" s="5">
        <f t="shared" ref="I721:N721" si="362">I733+I757+I774+I791+I808</f>
        <v>0</v>
      </c>
      <c r="J721" s="5">
        <f t="shared" si="362"/>
        <v>0</v>
      </c>
      <c r="K721" s="5">
        <f t="shared" si="362"/>
        <v>0</v>
      </c>
      <c r="L721" s="5">
        <f t="shared" si="362"/>
        <v>2832.9</v>
      </c>
      <c r="M721" s="5">
        <f t="shared" si="362"/>
        <v>0</v>
      </c>
      <c r="N721" s="5">
        <f t="shared" si="362"/>
        <v>0</v>
      </c>
      <c r="O721" s="225"/>
      <c r="P721" s="225"/>
    </row>
    <row r="722" spans="1:16" ht="18" customHeight="1" x14ac:dyDescent="0.2">
      <c r="A722" s="229"/>
      <c r="B722" s="229"/>
      <c r="C722" s="1">
        <f>C734</f>
        <v>136</v>
      </c>
      <c r="D722" s="1" t="str">
        <f t="shared" ref="D722:G723" si="363">D734</f>
        <v>07</v>
      </c>
      <c r="E722" s="1" t="str">
        <f t="shared" si="363"/>
        <v>09</v>
      </c>
      <c r="F722" s="1" t="str">
        <f t="shared" si="363"/>
        <v>07109R5390</v>
      </c>
      <c r="G722" s="93">
        <f t="shared" si="363"/>
        <v>612</v>
      </c>
      <c r="H722" s="5">
        <f>H734+H759+H776+H793+H810</f>
        <v>12628.2</v>
      </c>
      <c r="I722" s="5">
        <f t="shared" ref="I722:N722" si="364">I734+I759+I776+I793+I810</f>
        <v>0</v>
      </c>
      <c r="J722" s="5">
        <f t="shared" si="364"/>
        <v>0</v>
      </c>
      <c r="K722" s="5">
        <f t="shared" si="364"/>
        <v>0</v>
      </c>
      <c r="L722" s="5">
        <f t="shared" si="364"/>
        <v>12628.2</v>
      </c>
      <c r="M722" s="5">
        <f t="shared" si="364"/>
        <v>0</v>
      </c>
      <c r="N722" s="5">
        <f t="shared" si="364"/>
        <v>0</v>
      </c>
      <c r="O722" s="225"/>
      <c r="P722" s="225"/>
    </row>
    <row r="723" spans="1:16" ht="26.45" customHeight="1" x14ac:dyDescent="0.2">
      <c r="A723" s="229"/>
      <c r="B723" s="229"/>
      <c r="C723" s="1">
        <f>C735</f>
        <v>136</v>
      </c>
      <c r="D723" s="1" t="str">
        <f t="shared" si="363"/>
        <v>07</v>
      </c>
      <c r="E723" s="1" t="str">
        <f t="shared" si="363"/>
        <v>09</v>
      </c>
      <c r="F723" s="1" t="str">
        <f t="shared" si="363"/>
        <v>07109R5390</v>
      </c>
      <c r="G723" s="93">
        <f t="shared" si="363"/>
        <v>622</v>
      </c>
      <c r="H723" s="5">
        <f>H735+H760+H777+H794+H811</f>
        <v>4805.6000000000004</v>
      </c>
      <c r="I723" s="5">
        <f t="shared" ref="I723:N723" si="365">I735+I760+I777+I794+I811</f>
        <v>0</v>
      </c>
      <c r="J723" s="5">
        <f t="shared" si="365"/>
        <v>0</v>
      </c>
      <c r="K723" s="5">
        <f t="shared" si="365"/>
        <v>0</v>
      </c>
      <c r="L723" s="5">
        <f t="shared" si="365"/>
        <v>4805.6000000000004</v>
      </c>
      <c r="M723" s="5">
        <f t="shared" si="365"/>
        <v>0</v>
      </c>
      <c r="N723" s="5">
        <f t="shared" si="365"/>
        <v>0</v>
      </c>
      <c r="O723" s="225"/>
      <c r="P723" s="225"/>
    </row>
    <row r="724" spans="1:16" ht="13.35" customHeight="1" x14ac:dyDescent="0.2">
      <c r="A724" s="229"/>
      <c r="B724" s="210" t="s">
        <v>15</v>
      </c>
      <c r="C724" s="1"/>
      <c r="D724" s="2"/>
      <c r="E724" s="2"/>
      <c r="F724" s="2"/>
      <c r="G724" s="93"/>
      <c r="H724" s="5">
        <f t="shared" ref="H724:N726" si="366">H736+H744+H761+H778+H795+H812</f>
        <v>0</v>
      </c>
      <c r="I724" s="5">
        <f t="shared" si="366"/>
        <v>0</v>
      </c>
      <c r="J724" s="5">
        <f t="shared" si="366"/>
        <v>0</v>
      </c>
      <c r="K724" s="5">
        <f t="shared" si="366"/>
        <v>0</v>
      </c>
      <c r="L724" s="5">
        <f t="shared" si="366"/>
        <v>0</v>
      </c>
      <c r="M724" s="5">
        <f t="shared" si="366"/>
        <v>0</v>
      </c>
      <c r="N724" s="5">
        <f t="shared" si="366"/>
        <v>0</v>
      </c>
      <c r="O724" s="225"/>
      <c r="P724" s="225"/>
    </row>
    <row r="725" spans="1:16" ht="12.75" customHeight="1" x14ac:dyDescent="0.2">
      <c r="A725" s="229"/>
      <c r="B725" s="210" t="s">
        <v>12</v>
      </c>
      <c r="C725" s="1"/>
      <c r="D725" s="2"/>
      <c r="E725" s="2"/>
      <c r="F725" s="2"/>
      <c r="G725" s="93"/>
      <c r="H725" s="5">
        <f t="shared" si="366"/>
        <v>0</v>
      </c>
      <c r="I725" s="5">
        <f t="shared" si="366"/>
        <v>0</v>
      </c>
      <c r="J725" s="5">
        <f t="shared" si="366"/>
        <v>0</v>
      </c>
      <c r="K725" s="5">
        <f t="shared" si="366"/>
        <v>0</v>
      </c>
      <c r="L725" s="5">
        <f t="shared" si="366"/>
        <v>0</v>
      </c>
      <c r="M725" s="5">
        <f t="shared" si="366"/>
        <v>0</v>
      </c>
      <c r="N725" s="5">
        <f t="shared" si="366"/>
        <v>0</v>
      </c>
      <c r="O725" s="225"/>
      <c r="P725" s="225"/>
    </row>
    <row r="726" spans="1:16" ht="12.75" customHeight="1" x14ac:dyDescent="0.2">
      <c r="A726" s="236"/>
      <c r="B726" s="210" t="s">
        <v>535</v>
      </c>
      <c r="C726" s="1"/>
      <c r="D726" s="2"/>
      <c r="E726" s="2"/>
      <c r="F726" s="2"/>
      <c r="G726" s="93"/>
      <c r="H726" s="5">
        <f t="shared" si="366"/>
        <v>0</v>
      </c>
      <c r="I726" s="5">
        <f t="shared" si="366"/>
        <v>0</v>
      </c>
      <c r="J726" s="5">
        <f t="shared" si="366"/>
        <v>0</v>
      </c>
      <c r="K726" s="5">
        <f t="shared" si="366"/>
        <v>0</v>
      </c>
      <c r="L726" s="5">
        <f t="shared" si="366"/>
        <v>0</v>
      </c>
      <c r="M726" s="5">
        <f t="shared" si="366"/>
        <v>0</v>
      </c>
      <c r="N726" s="5">
        <f t="shared" si="366"/>
        <v>0</v>
      </c>
      <c r="O726" s="217"/>
      <c r="P726" s="217"/>
    </row>
    <row r="727" spans="1:16" x14ac:dyDescent="0.2">
      <c r="A727" s="228" t="s">
        <v>609</v>
      </c>
      <c r="B727" s="210" t="s">
        <v>103</v>
      </c>
      <c r="C727" s="1"/>
      <c r="D727" s="2"/>
      <c r="E727" s="2"/>
      <c r="F727" s="2"/>
      <c r="G727" s="93"/>
      <c r="H727" s="89">
        <v>2</v>
      </c>
      <c r="I727" s="89">
        <v>0</v>
      </c>
      <c r="J727" s="89">
        <v>0</v>
      </c>
      <c r="K727" s="89">
        <v>0</v>
      </c>
      <c r="L727" s="89">
        <v>2</v>
      </c>
      <c r="M727" s="89">
        <v>0</v>
      </c>
      <c r="N727" s="89">
        <v>0</v>
      </c>
      <c r="O727" s="221" t="s">
        <v>326</v>
      </c>
      <c r="P727" s="221" t="s">
        <v>343</v>
      </c>
    </row>
    <row r="728" spans="1:16" ht="12.75" customHeight="1" x14ac:dyDescent="0.2">
      <c r="A728" s="229"/>
      <c r="B728" s="210" t="s">
        <v>87</v>
      </c>
      <c r="C728" s="1"/>
      <c r="D728" s="2"/>
      <c r="E728" s="2"/>
      <c r="F728" s="2"/>
      <c r="G728" s="93"/>
      <c r="H728" s="5">
        <f t="shared" ref="H728" si="367">ROUND(H729/H727,1)</f>
        <v>12991.5</v>
      </c>
      <c r="I728" s="5" t="s">
        <v>206</v>
      </c>
      <c r="J728" s="5" t="s">
        <v>206</v>
      </c>
      <c r="K728" s="5" t="s">
        <v>206</v>
      </c>
      <c r="L728" s="5" t="s">
        <v>206</v>
      </c>
      <c r="M728" s="5">
        <v>0</v>
      </c>
      <c r="N728" s="5">
        <v>0</v>
      </c>
      <c r="O728" s="225"/>
      <c r="P728" s="225"/>
    </row>
    <row r="729" spans="1:16" x14ac:dyDescent="0.2">
      <c r="A729" s="229"/>
      <c r="B729" s="210" t="s">
        <v>74</v>
      </c>
      <c r="C729" s="1"/>
      <c r="D729" s="2"/>
      <c r="E729" s="2"/>
      <c r="F729" s="2"/>
      <c r="G729" s="93"/>
      <c r="H729" s="5">
        <f t="shared" ref="H729:N729" si="368">SUM(H730:H737)</f>
        <v>25982.949999999997</v>
      </c>
      <c r="I729" s="5">
        <f t="shared" si="368"/>
        <v>0</v>
      </c>
      <c r="J729" s="5">
        <f t="shared" si="368"/>
        <v>0</v>
      </c>
      <c r="K729" s="5">
        <f t="shared" si="368"/>
        <v>0</v>
      </c>
      <c r="L729" s="5">
        <f t="shared" si="368"/>
        <v>25982.949999999997</v>
      </c>
      <c r="M729" s="5">
        <f t="shared" si="368"/>
        <v>0</v>
      </c>
      <c r="N729" s="5">
        <f t="shared" si="368"/>
        <v>0</v>
      </c>
      <c r="O729" s="225"/>
      <c r="P729" s="225"/>
    </row>
    <row r="730" spans="1:16" x14ac:dyDescent="0.2">
      <c r="A730" s="229"/>
      <c r="B730" s="229" t="s">
        <v>16</v>
      </c>
      <c r="C730" s="1">
        <v>136</v>
      </c>
      <c r="D730" s="2" t="s">
        <v>210</v>
      </c>
      <c r="E730" s="3" t="s">
        <v>212</v>
      </c>
      <c r="F730" s="1" t="s">
        <v>260</v>
      </c>
      <c r="G730" s="93">
        <v>244</v>
      </c>
      <c r="H730" s="5">
        <f t="shared" ref="H730:H737" si="369">I730+J730+K730+L730</f>
        <v>799</v>
      </c>
      <c r="I730" s="5">
        <v>0</v>
      </c>
      <c r="J730" s="5">
        <v>0</v>
      </c>
      <c r="K730" s="5">
        <v>0</v>
      </c>
      <c r="L730" s="5">
        <v>799</v>
      </c>
      <c r="M730" s="5">
        <v>0</v>
      </c>
      <c r="N730" s="5">
        <v>0</v>
      </c>
      <c r="O730" s="225"/>
      <c r="P730" s="225"/>
    </row>
    <row r="731" spans="1:16" x14ac:dyDescent="0.2">
      <c r="A731" s="229"/>
      <c r="B731" s="229"/>
      <c r="C731" s="1">
        <v>136</v>
      </c>
      <c r="D731" s="2" t="s">
        <v>210</v>
      </c>
      <c r="E731" s="3" t="s">
        <v>212</v>
      </c>
      <c r="F731" s="1" t="s">
        <v>260</v>
      </c>
      <c r="G731" s="93">
        <v>612</v>
      </c>
      <c r="H731" s="5">
        <f t="shared" si="369"/>
        <v>3561.8</v>
      </c>
      <c r="I731" s="5">
        <v>0</v>
      </c>
      <c r="J731" s="5">
        <v>0</v>
      </c>
      <c r="K731" s="5">
        <v>0</v>
      </c>
      <c r="L731" s="5">
        <v>3561.8</v>
      </c>
      <c r="M731" s="5">
        <v>0</v>
      </c>
      <c r="N731" s="5">
        <v>0</v>
      </c>
      <c r="O731" s="225"/>
      <c r="P731" s="225"/>
    </row>
    <row r="732" spans="1:16" x14ac:dyDescent="0.2">
      <c r="A732" s="229"/>
      <c r="B732" s="251"/>
      <c r="C732" s="1">
        <v>136</v>
      </c>
      <c r="D732" s="2" t="s">
        <v>210</v>
      </c>
      <c r="E732" s="3" t="s">
        <v>212</v>
      </c>
      <c r="F732" s="1" t="s">
        <v>260</v>
      </c>
      <c r="G732" s="93">
        <v>622</v>
      </c>
      <c r="H732" s="5">
        <f t="shared" si="369"/>
        <v>1355.45</v>
      </c>
      <c r="I732" s="5">
        <v>0</v>
      </c>
      <c r="J732" s="5">
        <v>0</v>
      </c>
      <c r="K732" s="5">
        <v>0</v>
      </c>
      <c r="L732" s="5">
        <v>1355.45</v>
      </c>
      <c r="M732" s="5">
        <v>0</v>
      </c>
      <c r="N732" s="5">
        <v>0</v>
      </c>
      <c r="O732" s="225"/>
      <c r="P732" s="225"/>
    </row>
    <row r="733" spans="1:16" ht="13.35" customHeight="1" x14ac:dyDescent="0.2">
      <c r="A733" s="229"/>
      <c r="B733" s="229" t="s">
        <v>14</v>
      </c>
      <c r="C733" s="1">
        <v>136</v>
      </c>
      <c r="D733" s="2" t="s">
        <v>210</v>
      </c>
      <c r="E733" s="3" t="s">
        <v>212</v>
      </c>
      <c r="F733" s="1" t="s">
        <v>260</v>
      </c>
      <c r="G733" s="93">
        <v>244</v>
      </c>
      <c r="H733" s="5">
        <f t="shared" si="369"/>
        <v>2832.9</v>
      </c>
      <c r="I733" s="5">
        <v>0</v>
      </c>
      <c r="J733" s="5">
        <v>0</v>
      </c>
      <c r="K733" s="5">
        <v>0</v>
      </c>
      <c r="L733" s="5">
        <v>2832.9</v>
      </c>
      <c r="M733" s="5">
        <v>0</v>
      </c>
      <c r="N733" s="5">
        <v>0</v>
      </c>
      <c r="O733" s="225"/>
      <c r="P733" s="225"/>
    </row>
    <row r="734" spans="1:16" x14ac:dyDescent="0.2">
      <c r="A734" s="229"/>
      <c r="B734" s="229"/>
      <c r="C734" s="1">
        <v>136</v>
      </c>
      <c r="D734" s="2" t="s">
        <v>210</v>
      </c>
      <c r="E734" s="3" t="s">
        <v>212</v>
      </c>
      <c r="F734" s="1" t="s">
        <v>260</v>
      </c>
      <c r="G734" s="93">
        <v>612</v>
      </c>
      <c r="H734" s="5">
        <f t="shared" si="369"/>
        <v>12628.2</v>
      </c>
      <c r="I734" s="5">
        <v>0</v>
      </c>
      <c r="J734" s="5">
        <v>0</v>
      </c>
      <c r="K734" s="5">
        <v>0</v>
      </c>
      <c r="L734" s="5">
        <v>12628.2</v>
      </c>
      <c r="M734" s="5">
        <v>0</v>
      </c>
      <c r="N734" s="5">
        <v>0</v>
      </c>
      <c r="O734" s="225"/>
      <c r="P734" s="225"/>
    </row>
    <row r="735" spans="1:16" x14ac:dyDescent="0.2">
      <c r="A735" s="229"/>
      <c r="B735" s="251"/>
      <c r="C735" s="1">
        <v>136</v>
      </c>
      <c r="D735" s="2" t="s">
        <v>210</v>
      </c>
      <c r="E735" s="3" t="s">
        <v>212</v>
      </c>
      <c r="F735" s="1" t="s">
        <v>260</v>
      </c>
      <c r="G735" s="93">
        <v>622</v>
      </c>
      <c r="H735" s="5">
        <f t="shared" si="369"/>
        <v>4805.6000000000004</v>
      </c>
      <c r="I735" s="5">
        <v>0</v>
      </c>
      <c r="J735" s="5">
        <v>0</v>
      </c>
      <c r="K735" s="5">
        <v>0</v>
      </c>
      <c r="L735" s="5">
        <v>4805.6000000000004</v>
      </c>
      <c r="M735" s="5">
        <v>0</v>
      </c>
      <c r="N735" s="5">
        <v>0</v>
      </c>
      <c r="O735" s="225"/>
      <c r="P735" s="225"/>
    </row>
    <row r="736" spans="1:16" x14ac:dyDescent="0.2">
      <c r="A736" s="229"/>
      <c r="B736" s="210" t="s">
        <v>15</v>
      </c>
      <c r="C736" s="1"/>
      <c r="D736" s="2"/>
      <c r="E736" s="2"/>
      <c r="F736" s="2"/>
      <c r="G736" s="93"/>
      <c r="H736" s="5">
        <f t="shared" si="369"/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225"/>
      <c r="P736" s="225"/>
    </row>
    <row r="737" spans="1:24" x14ac:dyDescent="0.2">
      <c r="A737" s="229"/>
      <c r="B737" s="210" t="s">
        <v>12</v>
      </c>
      <c r="C737" s="1"/>
      <c r="D737" s="2"/>
      <c r="E737" s="2"/>
      <c r="F737" s="2"/>
      <c r="G737" s="93"/>
      <c r="H737" s="5">
        <f t="shared" si="369"/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225"/>
      <c r="P737" s="225"/>
    </row>
    <row r="738" spans="1:24" x14ac:dyDescent="0.2">
      <c r="A738" s="236"/>
      <c r="B738" s="210" t="s">
        <v>535</v>
      </c>
      <c r="C738" s="1"/>
      <c r="D738" s="2"/>
      <c r="E738" s="2"/>
      <c r="F738" s="2"/>
      <c r="G738" s="93"/>
      <c r="H738" s="5">
        <f t="shared" ref="H738" si="370">I738+J738+K738+L738</f>
        <v>0</v>
      </c>
      <c r="I738" s="5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217"/>
      <c r="P738" s="217"/>
    </row>
    <row r="739" spans="1:24" x14ac:dyDescent="0.2">
      <c r="A739" s="228" t="s">
        <v>610</v>
      </c>
      <c r="B739" s="210" t="s">
        <v>187</v>
      </c>
      <c r="C739" s="1"/>
      <c r="D739" s="2"/>
      <c r="E739" s="2"/>
      <c r="F739" s="2"/>
      <c r="G739" s="93"/>
      <c r="H739" s="89">
        <v>0</v>
      </c>
      <c r="I739" s="89">
        <v>0</v>
      </c>
      <c r="J739" s="89">
        <v>0</v>
      </c>
      <c r="K739" s="89">
        <v>0</v>
      </c>
      <c r="L739" s="89">
        <v>0</v>
      </c>
      <c r="M739" s="89">
        <v>0</v>
      </c>
      <c r="N739" s="89">
        <v>0</v>
      </c>
      <c r="O739" s="221" t="s">
        <v>277</v>
      </c>
      <c r="P739" s="221" t="s">
        <v>418</v>
      </c>
    </row>
    <row r="740" spans="1:24" ht="25.5" x14ac:dyDescent="0.2">
      <c r="A740" s="229"/>
      <c r="B740" s="210" t="s">
        <v>87</v>
      </c>
      <c r="C740" s="1"/>
      <c r="D740" s="2"/>
      <c r="E740" s="2"/>
      <c r="F740" s="2"/>
      <c r="G740" s="93"/>
      <c r="H740" s="5" t="e">
        <f t="shared" ref="H740" si="371">ROUND(H741/H739,1)</f>
        <v>#DIV/0!</v>
      </c>
      <c r="I740" s="5" t="s">
        <v>206</v>
      </c>
      <c r="J740" s="5" t="s">
        <v>206</v>
      </c>
      <c r="K740" s="5" t="s">
        <v>206</v>
      </c>
      <c r="L740" s="5" t="s">
        <v>206</v>
      </c>
      <c r="M740" s="5">
        <v>0</v>
      </c>
      <c r="N740" s="5">
        <v>0</v>
      </c>
      <c r="O740" s="225"/>
      <c r="P740" s="253"/>
    </row>
    <row r="741" spans="1:24" x14ac:dyDescent="0.2">
      <c r="A741" s="229"/>
      <c r="B741" s="210" t="s">
        <v>74</v>
      </c>
      <c r="C741" s="1"/>
      <c r="D741" s="2"/>
      <c r="E741" s="2"/>
      <c r="F741" s="2"/>
      <c r="G741" s="93"/>
      <c r="H741" s="5">
        <f t="shared" ref="H741:N741" si="372">SUM(H742:H745)</f>
        <v>2515</v>
      </c>
      <c r="I741" s="5">
        <f t="shared" si="372"/>
        <v>0</v>
      </c>
      <c r="J741" s="5">
        <f t="shared" si="372"/>
        <v>0</v>
      </c>
      <c r="K741" s="5">
        <f t="shared" si="372"/>
        <v>2515</v>
      </c>
      <c r="L741" s="5">
        <f t="shared" si="372"/>
        <v>0</v>
      </c>
      <c r="M741" s="5">
        <f t="shared" si="372"/>
        <v>0</v>
      </c>
      <c r="N741" s="5">
        <f t="shared" si="372"/>
        <v>0</v>
      </c>
      <c r="O741" s="225"/>
      <c r="P741" s="253"/>
    </row>
    <row r="742" spans="1:24" x14ac:dyDescent="0.2">
      <c r="A742" s="229"/>
      <c r="B742" s="208" t="s">
        <v>16</v>
      </c>
      <c r="C742" s="1">
        <v>136</v>
      </c>
      <c r="D742" s="2" t="s">
        <v>210</v>
      </c>
      <c r="E742" s="3" t="s">
        <v>212</v>
      </c>
      <c r="F742" s="2" t="s">
        <v>534</v>
      </c>
      <c r="G742" s="93">
        <v>244</v>
      </c>
      <c r="H742" s="5">
        <f t="shared" ref="H742:H745" si="373">I742+J742+K742+L742</f>
        <v>2515</v>
      </c>
      <c r="I742" s="5">
        <v>0</v>
      </c>
      <c r="J742" s="5">
        <v>0</v>
      </c>
      <c r="K742" s="5">
        <v>2515</v>
      </c>
      <c r="L742" s="5">
        <v>0</v>
      </c>
      <c r="M742" s="5">
        <v>0</v>
      </c>
      <c r="N742" s="5">
        <v>0</v>
      </c>
      <c r="O742" s="225"/>
      <c r="P742" s="253"/>
    </row>
    <row r="743" spans="1:24" x14ac:dyDescent="0.2">
      <c r="A743" s="229"/>
      <c r="B743" s="208" t="s">
        <v>14</v>
      </c>
      <c r="C743" s="1"/>
      <c r="D743" s="2"/>
      <c r="E743" s="3"/>
      <c r="F743" s="1"/>
      <c r="G743" s="93"/>
      <c r="H743" s="5">
        <f t="shared" si="373"/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225"/>
      <c r="P743" s="253"/>
    </row>
    <row r="744" spans="1:24" x14ac:dyDescent="0.2">
      <c r="A744" s="229"/>
      <c r="B744" s="210" t="s">
        <v>15</v>
      </c>
      <c r="C744" s="1"/>
      <c r="D744" s="2"/>
      <c r="E744" s="2"/>
      <c r="F744" s="2"/>
      <c r="G744" s="93"/>
      <c r="H744" s="5">
        <f t="shared" si="373"/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225"/>
      <c r="P744" s="253"/>
    </row>
    <row r="745" spans="1:24" x14ac:dyDescent="0.2">
      <c r="A745" s="229"/>
      <c r="B745" s="210" t="s">
        <v>12</v>
      </c>
      <c r="C745" s="1"/>
      <c r="D745" s="2"/>
      <c r="E745" s="2"/>
      <c r="F745" s="2"/>
      <c r="G745" s="93"/>
      <c r="H745" s="5">
        <f t="shared" si="373"/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225"/>
      <c r="P745" s="253"/>
    </row>
    <row r="746" spans="1:24" x14ac:dyDescent="0.2">
      <c r="A746" s="236"/>
      <c r="B746" s="210" t="s">
        <v>535</v>
      </c>
      <c r="C746" s="1"/>
      <c r="D746" s="2"/>
      <c r="E746" s="2"/>
      <c r="F746" s="2"/>
      <c r="G746" s="93"/>
      <c r="H746" s="5">
        <f t="shared" ref="H746" si="374">I746+J746+K746+L746</f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217"/>
      <c r="P746" s="217"/>
    </row>
    <row r="747" spans="1:24" x14ac:dyDescent="0.2">
      <c r="A747" s="228" t="s">
        <v>611</v>
      </c>
      <c r="B747" s="210" t="s">
        <v>103</v>
      </c>
      <c r="C747" s="1"/>
      <c r="D747" s="2"/>
      <c r="E747" s="2"/>
      <c r="F747" s="2"/>
      <c r="G747" s="93"/>
      <c r="H747" s="89">
        <v>0</v>
      </c>
      <c r="I747" s="89">
        <v>0</v>
      </c>
      <c r="J747" s="89">
        <v>0</v>
      </c>
      <c r="K747" s="89">
        <v>0</v>
      </c>
      <c r="L747" s="89">
        <v>0</v>
      </c>
      <c r="M747" s="89">
        <v>0</v>
      </c>
      <c r="N747" s="89">
        <v>0</v>
      </c>
      <c r="O747" s="221" t="s">
        <v>327</v>
      </c>
      <c r="P747" s="221" t="s">
        <v>371</v>
      </c>
    </row>
    <row r="748" spans="1:24" ht="25.5" x14ac:dyDescent="0.2">
      <c r="A748" s="229"/>
      <c r="B748" s="210" t="s">
        <v>87</v>
      </c>
      <c r="C748" s="1"/>
      <c r="D748" s="2"/>
      <c r="E748" s="2"/>
      <c r="F748" s="2"/>
      <c r="G748" s="93"/>
      <c r="H748" s="5" t="e">
        <f>H749/H747</f>
        <v>#DIV/0!</v>
      </c>
      <c r="I748" s="5" t="s">
        <v>206</v>
      </c>
      <c r="J748" s="5" t="s">
        <v>206</v>
      </c>
      <c r="K748" s="5" t="s">
        <v>206</v>
      </c>
      <c r="L748" s="5" t="s">
        <v>206</v>
      </c>
      <c r="M748" s="5">
        <v>0</v>
      </c>
      <c r="N748" s="5">
        <v>0</v>
      </c>
      <c r="O748" s="225"/>
      <c r="P748" s="225"/>
    </row>
    <row r="749" spans="1:24" x14ac:dyDescent="0.2">
      <c r="A749" s="229"/>
      <c r="B749" s="210" t="s">
        <v>74</v>
      </c>
      <c r="C749" s="1"/>
      <c r="D749" s="2"/>
      <c r="E749" s="2"/>
      <c r="F749" s="2"/>
      <c r="G749" s="93"/>
      <c r="H749" s="5">
        <f>SUM(H750:H762)</f>
        <v>0</v>
      </c>
      <c r="I749" s="5">
        <f t="shared" ref="I749:N749" si="375">SUM(I750:I762)</f>
        <v>0</v>
      </c>
      <c r="J749" s="5">
        <f t="shared" si="375"/>
        <v>0</v>
      </c>
      <c r="K749" s="5">
        <f t="shared" si="375"/>
        <v>0</v>
      </c>
      <c r="L749" s="5">
        <f t="shared" si="375"/>
        <v>0</v>
      </c>
      <c r="M749" s="5">
        <f t="shared" si="375"/>
        <v>0</v>
      </c>
      <c r="N749" s="5">
        <f t="shared" si="375"/>
        <v>0</v>
      </c>
      <c r="O749" s="225"/>
      <c r="P749" s="225"/>
      <c r="Q749" s="21"/>
      <c r="R749" s="21"/>
      <c r="S749" s="17"/>
      <c r="T749" s="17"/>
      <c r="U749" s="17"/>
      <c r="V749" s="17"/>
      <c r="W749" s="17"/>
      <c r="X749" s="17"/>
    </row>
    <row r="750" spans="1:24" x14ac:dyDescent="0.2">
      <c r="A750" s="229"/>
      <c r="B750" s="228" t="s">
        <v>16</v>
      </c>
      <c r="C750" s="1">
        <v>136</v>
      </c>
      <c r="D750" s="2" t="s">
        <v>210</v>
      </c>
      <c r="E750" s="3" t="s">
        <v>211</v>
      </c>
      <c r="F750" s="1" t="s">
        <v>260</v>
      </c>
      <c r="G750" s="93">
        <v>244</v>
      </c>
      <c r="H750" s="5">
        <f t="shared" ref="H750:H762" si="376">I750+J750+K750+L750</f>
        <v>0</v>
      </c>
      <c r="I750" s="5">
        <v>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225"/>
      <c r="P750" s="225"/>
      <c r="Q750" s="21"/>
      <c r="R750" s="21"/>
      <c r="S750" s="17"/>
      <c r="T750" s="17"/>
      <c r="U750" s="17"/>
      <c r="V750" s="17"/>
      <c r="W750" s="17"/>
      <c r="X750" s="17"/>
    </row>
    <row r="751" spans="1:24" x14ac:dyDescent="0.2">
      <c r="A751" s="229"/>
      <c r="B751" s="229"/>
      <c r="C751" s="1">
        <v>136</v>
      </c>
      <c r="D751" s="2" t="s">
        <v>210</v>
      </c>
      <c r="E751" s="3" t="s">
        <v>211</v>
      </c>
      <c r="F751" s="1" t="s">
        <v>260</v>
      </c>
      <c r="G751" s="93">
        <v>242</v>
      </c>
      <c r="H751" s="5">
        <f t="shared" si="376"/>
        <v>0</v>
      </c>
      <c r="I751" s="5">
        <v>0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225"/>
      <c r="P751" s="225"/>
      <c r="Q751" s="21"/>
      <c r="R751" s="21"/>
      <c r="S751" s="17"/>
      <c r="T751" s="17"/>
      <c r="U751" s="17"/>
      <c r="V751" s="17"/>
      <c r="W751" s="17"/>
      <c r="X751" s="17"/>
    </row>
    <row r="752" spans="1:24" x14ac:dyDescent="0.2">
      <c r="A752" s="229"/>
      <c r="B752" s="229"/>
      <c r="C752" s="1">
        <v>136</v>
      </c>
      <c r="D752" s="2" t="s">
        <v>210</v>
      </c>
      <c r="E752" s="3" t="s">
        <v>212</v>
      </c>
      <c r="F752" s="1" t="s">
        <v>260</v>
      </c>
      <c r="G752" s="93">
        <v>244</v>
      </c>
      <c r="H752" s="5">
        <f t="shared" si="376"/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225"/>
      <c r="P752" s="225"/>
      <c r="Q752" s="21"/>
      <c r="R752" s="21"/>
      <c r="S752" s="17"/>
      <c r="T752" s="17"/>
      <c r="U752" s="17"/>
      <c r="V752" s="17"/>
      <c r="W752" s="17"/>
      <c r="X752" s="17"/>
    </row>
    <row r="753" spans="1:16" x14ac:dyDescent="0.2">
      <c r="A753" s="229"/>
      <c r="B753" s="229"/>
      <c r="C753" s="1">
        <v>136</v>
      </c>
      <c r="D753" s="2" t="s">
        <v>210</v>
      </c>
      <c r="E753" s="3" t="s">
        <v>212</v>
      </c>
      <c r="F753" s="1" t="s">
        <v>260</v>
      </c>
      <c r="G753" s="93">
        <v>612</v>
      </c>
      <c r="H753" s="5">
        <f t="shared" si="376"/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225"/>
      <c r="P753" s="225"/>
    </row>
    <row r="754" spans="1:16" x14ac:dyDescent="0.2">
      <c r="A754" s="229"/>
      <c r="B754" s="251"/>
      <c r="C754" s="1">
        <v>136</v>
      </c>
      <c r="D754" s="2" t="s">
        <v>210</v>
      </c>
      <c r="E754" s="3" t="s">
        <v>212</v>
      </c>
      <c r="F754" s="1" t="s">
        <v>260</v>
      </c>
      <c r="G754" s="93">
        <v>622</v>
      </c>
      <c r="H754" s="5">
        <f t="shared" si="376"/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225"/>
      <c r="P754" s="225"/>
    </row>
    <row r="755" spans="1:16" x14ac:dyDescent="0.2">
      <c r="A755" s="229"/>
      <c r="B755" s="228" t="s">
        <v>14</v>
      </c>
      <c r="C755" s="1">
        <v>136</v>
      </c>
      <c r="D755" s="2" t="s">
        <v>210</v>
      </c>
      <c r="E755" s="3" t="s">
        <v>211</v>
      </c>
      <c r="F755" s="1" t="s">
        <v>260</v>
      </c>
      <c r="G755" s="93">
        <v>244</v>
      </c>
      <c r="H755" s="5">
        <f t="shared" si="376"/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225"/>
      <c r="P755" s="225"/>
    </row>
    <row r="756" spans="1:16" x14ac:dyDescent="0.2">
      <c r="A756" s="229"/>
      <c r="B756" s="229"/>
      <c r="C756" s="1">
        <v>136</v>
      </c>
      <c r="D756" s="2" t="s">
        <v>210</v>
      </c>
      <c r="E756" s="3" t="s">
        <v>211</v>
      </c>
      <c r="F756" s="1" t="s">
        <v>260</v>
      </c>
      <c r="G756" s="93">
        <v>242</v>
      </c>
      <c r="H756" s="5">
        <f t="shared" si="376"/>
        <v>0</v>
      </c>
      <c r="I756" s="5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225"/>
      <c r="P756" s="225"/>
    </row>
    <row r="757" spans="1:16" x14ac:dyDescent="0.2">
      <c r="A757" s="229"/>
      <c r="B757" s="229"/>
      <c r="C757" s="1">
        <v>136</v>
      </c>
      <c r="D757" s="2" t="s">
        <v>210</v>
      </c>
      <c r="E757" s="3" t="s">
        <v>212</v>
      </c>
      <c r="F757" s="1" t="s">
        <v>260</v>
      </c>
      <c r="G757" s="93">
        <v>244</v>
      </c>
      <c r="H757" s="5">
        <f t="shared" si="376"/>
        <v>0</v>
      </c>
      <c r="I757" s="5"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225"/>
      <c r="P757" s="225"/>
    </row>
    <row r="758" spans="1:16" x14ac:dyDescent="0.2">
      <c r="A758" s="229"/>
      <c r="B758" s="229"/>
      <c r="C758" s="1">
        <v>136</v>
      </c>
      <c r="D758" s="2" t="s">
        <v>210</v>
      </c>
      <c r="E758" s="3" t="s">
        <v>212</v>
      </c>
      <c r="F758" s="1" t="s">
        <v>260</v>
      </c>
      <c r="G758" s="93">
        <v>540</v>
      </c>
      <c r="H758" s="5">
        <f t="shared" si="376"/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225"/>
      <c r="P758" s="225"/>
    </row>
    <row r="759" spans="1:16" x14ac:dyDescent="0.2">
      <c r="A759" s="229"/>
      <c r="B759" s="229"/>
      <c r="C759" s="1">
        <v>136</v>
      </c>
      <c r="D759" s="2" t="s">
        <v>210</v>
      </c>
      <c r="E759" s="3" t="s">
        <v>212</v>
      </c>
      <c r="F759" s="1" t="s">
        <v>260</v>
      </c>
      <c r="G759" s="93">
        <v>612</v>
      </c>
      <c r="H759" s="5">
        <f t="shared" si="376"/>
        <v>0</v>
      </c>
      <c r="I759" s="5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225"/>
      <c r="P759" s="225"/>
    </row>
    <row r="760" spans="1:16" x14ac:dyDescent="0.2">
      <c r="A760" s="229"/>
      <c r="B760" s="251"/>
      <c r="C760" s="1">
        <v>136</v>
      </c>
      <c r="D760" s="2" t="s">
        <v>210</v>
      </c>
      <c r="E760" s="3" t="s">
        <v>212</v>
      </c>
      <c r="F760" s="1" t="s">
        <v>260</v>
      </c>
      <c r="G760" s="93">
        <v>622</v>
      </c>
      <c r="H760" s="5">
        <f t="shared" si="376"/>
        <v>0</v>
      </c>
      <c r="I760" s="5">
        <v>0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225"/>
      <c r="P760" s="225"/>
    </row>
    <row r="761" spans="1:16" x14ac:dyDescent="0.2">
      <c r="A761" s="229"/>
      <c r="B761" s="210" t="s">
        <v>15</v>
      </c>
      <c r="C761" s="1"/>
      <c r="D761" s="2"/>
      <c r="E761" s="2"/>
      <c r="F761" s="2"/>
      <c r="G761" s="93"/>
      <c r="H761" s="5">
        <f t="shared" si="376"/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225"/>
      <c r="P761" s="225"/>
    </row>
    <row r="762" spans="1:16" x14ac:dyDescent="0.2">
      <c r="A762" s="229"/>
      <c r="B762" s="210" t="s">
        <v>12</v>
      </c>
      <c r="C762" s="1"/>
      <c r="D762" s="2"/>
      <c r="E762" s="2"/>
      <c r="F762" s="2"/>
      <c r="G762" s="93"/>
      <c r="H762" s="5">
        <f t="shared" si="376"/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225"/>
      <c r="P762" s="225"/>
    </row>
    <row r="763" spans="1:16" x14ac:dyDescent="0.2">
      <c r="A763" s="236"/>
      <c r="B763" s="210" t="s">
        <v>535</v>
      </c>
      <c r="C763" s="1"/>
      <c r="D763" s="2"/>
      <c r="E763" s="2"/>
      <c r="F763" s="2"/>
      <c r="G763" s="93"/>
      <c r="H763" s="5">
        <f t="shared" ref="H763" si="377">I763+J763+K763+L763</f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217"/>
      <c r="P763" s="217"/>
    </row>
    <row r="764" spans="1:16" ht="12.75" customHeight="1" x14ac:dyDescent="0.2">
      <c r="A764" s="228" t="s">
        <v>612</v>
      </c>
      <c r="B764" s="210" t="s">
        <v>103</v>
      </c>
      <c r="C764" s="1"/>
      <c r="D764" s="2"/>
      <c r="E764" s="2"/>
      <c r="F764" s="2"/>
      <c r="G764" s="93"/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221" t="s">
        <v>280</v>
      </c>
      <c r="P764" s="221" t="s">
        <v>406</v>
      </c>
    </row>
    <row r="765" spans="1:16" ht="23.1" customHeight="1" x14ac:dyDescent="0.2">
      <c r="A765" s="229"/>
      <c r="B765" s="210" t="s">
        <v>87</v>
      </c>
      <c r="C765" s="1"/>
      <c r="D765" s="2"/>
      <c r="E765" s="2"/>
      <c r="F765" s="2"/>
      <c r="G765" s="93"/>
      <c r="H765" s="5" t="e">
        <f t="shared" ref="H765" si="378">ROUND(H766/H764,1)</f>
        <v>#DIV/0!</v>
      </c>
      <c r="I765" s="5" t="s">
        <v>206</v>
      </c>
      <c r="J765" s="5" t="s">
        <v>206</v>
      </c>
      <c r="K765" s="5" t="s">
        <v>206</v>
      </c>
      <c r="L765" s="5" t="s">
        <v>206</v>
      </c>
      <c r="M765" s="5">
        <v>0</v>
      </c>
      <c r="N765" s="5">
        <v>0</v>
      </c>
      <c r="O765" s="225"/>
      <c r="P765" s="225"/>
    </row>
    <row r="766" spans="1:16" x14ac:dyDescent="0.2">
      <c r="A766" s="229"/>
      <c r="B766" s="210" t="s">
        <v>74</v>
      </c>
      <c r="C766" s="1"/>
      <c r="D766" s="2"/>
      <c r="E766" s="2"/>
      <c r="F766" s="2"/>
      <c r="G766" s="93"/>
      <c r="H766" s="5">
        <f>SUM(H767:H779)</f>
        <v>0</v>
      </c>
      <c r="I766" s="5">
        <f t="shared" ref="I766:N766" si="379">SUM(I767:I779)</f>
        <v>0</v>
      </c>
      <c r="J766" s="5">
        <f t="shared" si="379"/>
        <v>0</v>
      </c>
      <c r="K766" s="5">
        <f t="shared" si="379"/>
        <v>0</v>
      </c>
      <c r="L766" s="5">
        <f t="shared" si="379"/>
        <v>0</v>
      </c>
      <c r="M766" s="5">
        <f t="shared" si="379"/>
        <v>0</v>
      </c>
      <c r="N766" s="5">
        <f t="shared" si="379"/>
        <v>0</v>
      </c>
      <c r="O766" s="225"/>
      <c r="P766" s="225"/>
    </row>
    <row r="767" spans="1:16" x14ac:dyDescent="0.2">
      <c r="A767" s="229"/>
      <c r="B767" s="228" t="s">
        <v>16</v>
      </c>
      <c r="C767" s="1">
        <v>136</v>
      </c>
      <c r="D767" s="2" t="s">
        <v>210</v>
      </c>
      <c r="E767" s="3" t="s">
        <v>211</v>
      </c>
      <c r="F767" s="1" t="s">
        <v>260</v>
      </c>
      <c r="G767" s="93">
        <v>244</v>
      </c>
      <c r="H767" s="5">
        <f t="shared" ref="H767:H779" si="380">I767+J767+K767+L767</f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225"/>
      <c r="P767" s="225"/>
    </row>
    <row r="768" spans="1:16" ht="13.35" customHeight="1" x14ac:dyDescent="0.2">
      <c r="A768" s="229"/>
      <c r="B768" s="229"/>
      <c r="C768" s="1">
        <v>136</v>
      </c>
      <c r="D768" s="2" t="s">
        <v>210</v>
      </c>
      <c r="E768" s="3" t="s">
        <v>211</v>
      </c>
      <c r="F768" s="1" t="s">
        <v>260</v>
      </c>
      <c r="G768" s="93">
        <v>242</v>
      </c>
      <c r="H768" s="5">
        <f t="shared" si="380"/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225"/>
      <c r="P768" s="225"/>
    </row>
    <row r="769" spans="1:16" x14ac:dyDescent="0.2">
      <c r="A769" s="229"/>
      <c r="B769" s="229"/>
      <c r="C769" s="1">
        <v>136</v>
      </c>
      <c r="D769" s="2" t="s">
        <v>210</v>
      </c>
      <c r="E769" s="3" t="s">
        <v>212</v>
      </c>
      <c r="F769" s="1" t="s">
        <v>260</v>
      </c>
      <c r="G769" s="93">
        <v>244</v>
      </c>
      <c r="H769" s="5">
        <f t="shared" si="380"/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225"/>
      <c r="P769" s="225"/>
    </row>
    <row r="770" spans="1:16" ht="13.35" customHeight="1" x14ac:dyDescent="0.2">
      <c r="A770" s="229"/>
      <c r="B770" s="229"/>
      <c r="C770" s="1">
        <v>136</v>
      </c>
      <c r="D770" s="2" t="s">
        <v>210</v>
      </c>
      <c r="E770" s="3" t="s">
        <v>212</v>
      </c>
      <c r="F770" s="1" t="s">
        <v>260</v>
      </c>
      <c r="G770" s="93">
        <v>612</v>
      </c>
      <c r="H770" s="5">
        <f t="shared" si="380"/>
        <v>0</v>
      </c>
      <c r="I770" s="5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225"/>
      <c r="P770" s="225"/>
    </row>
    <row r="771" spans="1:16" x14ac:dyDescent="0.2">
      <c r="A771" s="229"/>
      <c r="B771" s="251"/>
      <c r="C771" s="1">
        <v>136</v>
      </c>
      <c r="D771" s="2" t="s">
        <v>210</v>
      </c>
      <c r="E771" s="3" t="s">
        <v>212</v>
      </c>
      <c r="F771" s="1" t="s">
        <v>260</v>
      </c>
      <c r="G771" s="93">
        <v>622</v>
      </c>
      <c r="H771" s="5">
        <f t="shared" si="380"/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225"/>
      <c r="P771" s="225"/>
    </row>
    <row r="772" spans="1:16" x14ac:dyDescent="0.2">
      <c r="A772" s="229"/>
      <c r="B772" s="228" t="s">
        <v>14</v>
      </c>
      <c r="C772" s="1">
        <v>136</v>
      </c>
      <c r="D772" s="2" t="s">
        <v>210</v>
      </c>
      <c r="E772" s="3" t="s">
        <v>211</v>
      </c>
      <c r="F772" s="1" t="s">
        <v>260</v>
      </c>
      <c r="G772" s="93">
        <v>244</v>
      </c>
      <c r="H772" s="5">
        <f t="shared" si="380"/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225"/>
      <c r="P772" s="225"/>
    </row>
    <row r="773" spans="1:16" x14ac:dyDescent="0.2">
      <c r="A773" s="229"/>
      <c r="B773" s="229"/>
      <c r="C773" s="1">
        <v>136</v>
      </c>
      <c r="D773" s="2" t="s">
        <v>210</v>
      </c>
      <c r="E773" s="3" t="s">
        <v>211</v>
      </c>
      <c r="F773" s="1" t="s">
        <v>260</v>
      </c>
      <c r="G773" s="93">
        <v>242</v>
      </c>
      <c r="H773" s="5">
        <f t="shared" si="380"/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225"/>
      <c r="P773" s="225"/>
    </row>
    <row r="774" spans="1:16" ht="27.75" customHeight="1" x14ac:dyDescent="0.2">
      <c r="A774" s="229"/>
      <c r="B774" s="229"/>
      <c r="C774" s="1">
        <v>136</v>
      </c>
      <c r="D774" s="2" t="s">
        <v>210</v>
      </c>
      <c r="E774" s="3" t="s">
        <v>212</v>
      </c>
      <c r="F774" s="1" t="s">
        <v>260</v>
      </c>
      <c r="G774" s="93">
        <v>244</v>
      </c>
      <c r="H774" s="5">
        <f t="shared" si="380"/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225"/>
      <c r="P774" s="225"/>
    </row>
    <row r="775" spans="1:16" s="23" customFormat="1" ht="30.75" customHeight="1" x14ac:dyDescent="0.2">
      <c r="A775" s="229"/>
      <c r="B775" s="229"/>
      <c r="C775" s="1">
        <v>136</v>
      </c>
      <c r="D775" s="2" t="s">
        <v>210</v>
      </c>
      <c r="E775" s="3" t="s">
        <v>212</v>
      </c>
      <c r="F775" s="1" t="s">
        <v>260</v>
      </c>
      <c r="G775" s="93">
        <v>540</v>
      </c>
      <c r="H775" s="5">
        <f t="shared" si="380"/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225"/>
      <c r="P775" s="225"/>
    </row>
    <row r="776" spans="1:16" s="23" customFormat="1" x14ac:dyDescent="0.2">
      <c r="A776" s="229"/>
      <c r="B776" s="229"/>
      <c r="C776" s="1">
        <v>136</v>
      </c>
      <c r="D776" s="2" t="s">
        <v>210</v>
      </c>
      <c r="E776" s="3" t="s">
        <v>212</v>
      </c>
      <c r="F776" s="1" t="s">
        <v>260</v>
      </c>
      <c r="G776" s="93">
        <v>612</v>
      </c>
      <c r="H776" s="5">
        <f t="shared" si="380"/>
        <v>0</v>
      </c>
      <c r="I776" s="5">
        <v>0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225"/>
      <c r="P776" s="225"/>
    </row>
    <row r="777" spans="1:16" s="23" customFormat="1" ht="30.75" customHeight="1" x14ac:dyDescent="0.2">
      <c r="A777" s="229"/>
      <c r="B777" s="251"/>
      <c r="C777" s="1">
        <v>136</v>
      </c>
      <c r="D777" s="2" t="s">
        <v>210</v>
      </c>
      <c r="E777" s="3" t="s">
        <v>212</v>
      </c>
      <c r="F777" s="1" t="s">
        <v>260</v>
      </c>
      <c r="G777" s="93">
        <v>622</v>
      </c>
      <c r="H777" s="5">
        <f t="shared" si="380"/>
        <v>0</v>
      </c>
      <c r="I777" s="5">
        <v>0</v>
      </c>
      <c r="J777" s="5">
        <v>0</v>
      </c>
      <c r="K777" s="5">
        <v>0</v>
      </c>
      <c r="L777" s="5"/>
      <c r="M777" s="5">
        <v>0</v>
      </c>
      <c r="N777" s="5">
        <v>0</v>
      </c>
      <c r="O777" s="225"/>
      <c r="P777" s="225"/>
    </row>
    <row r="778" spans="1:16" s="23" customFormat="1" ht="30.75" customHeight="1" x14ac:dyDescent="0.2">
      <c r="A778" s="229"/>
      <c r="B778" s="210" t="s">
        <v>15</v>
      </c>
      <c r="C778" s="1"/>
      <c r="D778" s="2"/>
      <c r="E778" s="2"/>
      <c r="F778" s="2"/>
      <c r="G778" s="93"/>
      <c r="H778" s="5">
        <f t="shared" si="380"/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225"/>
      <c r="P778" s="225"/>
    </row>
    <row r="779" spans="1:16" s="23" customFormat="1" x14ac:dyDescent="0.2">
      <c r="A779" s="229"/>
      <c r="B779" s="210" t="s">
        <v>12</v>
      </c>
      <c r="C779" s="1"/>
      <c r="D779" s="2"/>
      <c r="E779" s="2"/>
      <c r="F779" s="2"/>
      <c r="G779" s="93"/>
      <c r="H779" s="5">
        <f t="shared" si="380"/>
        <v>0</v>
      </c>
      <c r="I779" s="5">
        <v>0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225"/>
      <c r="P779" s="225"/>
    </row>
    <row r="780" spans="1:16" s="23" customFormat="1" x14ac:dyDescent="0.2">
      <c r="A780" s="236"/>
      <c r="B780" s="210" t="s">
        <v>535</v>
      </c>
      <c r="C780" s="1"/>
      <c r="D780" s="2"/>
      <c r="E780" s="2"/>
      <c r="F780" s="2"/>
      <c r="G780" s="93"/>
      <c r="H780" s="5">
        <f t="shared" ref="H780" si="381">I780+J780+K780+L780</f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217"/>
      <c r="P780" s="217"/>
    </row>
    <row r="781" spans="1:16" s="23" customFormat="1" x14ac:dyDescent="0.2">
      <c r="A781" s="228" t="s">
        <v>613</v>
      </c>
      <c r="B781" s="210" t="s">
        <v>103</v>
      </c>
      <c r="C781" s="1"/>
      <c r="D781" s="2"/>
      <c r="E781" s="2"/>
      <c r="F781" s="2"/>
      <c r="G781" s="93"/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221" t="s">
        <v>328</v>
      </c>
      <c r="P781" s="221" t="s">
        <v>168</v>
      </c>
    </row>
    <row r="782" spans="1:16" s="23" customFormat="1" ht="22.5" customHeight="1" x14ac:dyDescent="0.2">
      <c r="A782" s="229"/>
      <c r="B782" s="210" t="s">
        <v>87</v>
      </c>
      <c r="C782" s="1"/>
      <c r="D782" s="2"/>
      <c r="E782" s="2"/>
      <c r="F782" s="2"/>
      <c r="G782" s="93"/>
      <c r="H782" s="5" t="e">
        <f t="shared" ref="H782" si="382">ROUND(H783/H781,1)</f>
        <v>#DIV/0!</v>
      </c>
      <c r="I782" s="5" t="s">
        <v>206</v>
      </c>
      <c r="J782" s="5" t="s">
        <v>206</v>
      </c>
      <c r="K782" s="5" t="s">
        <v>206</v>
      </c>
      <c r="L782" s="5" t="s">
        <v>206</v>
      </c>
      <c r="M782" s="5">
        <v>0</v>
      </c>
      <c r="N782" s="5">
        <v>0</v>
      </c>
      <c r="O782" s="225"/>
      <c r="P782" s="225"/>
    </row>
    <row r="783" spans="1:16" s="23" customFormat="1" ht="31.5" customHeight="1" x14ac:dyDescent="0.2">
      <c r="A783" s="229"/>
      <c r="B783" s="210" t="s">
        <v>74</v>
      </c>
      <c r="C783" s="1"/>
      <c r="D783" s="2"/>
      <c r="E783" s="2"/>
      <c r="F783" s="2"/>
      <c r="G783" s="93"/>
      <c r="H783" s="5">
        <f>SUM(H784:H796)</f>
        <v>0</v>
      </c>
      <c r="I783" s="5">
        <f t="shared" ref="I783:N783" si="383">SUM(I784:I796)</f>
        <v>0</v>
      </c>
      <c r="J783" s="5">
        <f t="shared" si="383"/>
        <v>0</v>
      </c>
      <c r="K783" s="5">
        <f t="shared" si="383"/>
        <v>0</v>
      </c>
      <c r="L783" s="5">
        <f t="shared" si="383"/>
        <v>0</v>
      </c>
      <c r="M783" s="5">
        <f t="shared" si="383"/>
        <v>0</v>
      </c>
      <c r="N783" s="5">
        <f t="shared" si="383"/>
        <v>0</v>
      </c>
      <c r="O783" s="225"/>
      <c r="P783" s="225"/>
    </row>
    <row r="784" spans="1:16" s="23" customFormat="1" x14ac:dyDescent="0.2">
      <c r="A784" s="229"/>
      <c r="B784" s="228" t="s">
        <v>16</v>
      </c>
      <c r="C784" s="1">
        <v>136</v>
      </c>
      <c r="D784" s="2" t="s">
        <v>210</v>
      </c>
      <c r="E784" s="3" t="s">
        <v>211</v>
      </c>
      <c r="F784" s="1" t="s">
        <v>260</v>
      </c>
      <c r="G784" s="93">
        <v>244</v>
      </c>
      <c r="H784" s="5">
        <f t="shared" ref="H784:H796" si="384">I784+J784+K784+L784</f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225"/>
      <c r="P784" s="225"/>
    </row>
    <row r="785" spans="1:18" s="23" customFormat="1" ht="15.75" customHeight="1" x14ac:dyDescent="0.2">
      <c r="A785" s="229"/>
      <c r="B785" s="229"/>
      <c r="C785" s="1">
        <v>136</v>
      </c>
      <c r="D785" s="2" t="s">
        <v>210</v>
      </c>
      <c r="E785" s="3" t="s">
        <v>211</v>
      </c>
      <c r="F785" s="1" t="s">
        <v>260</v>
      </c>
      <c r="G785" s="93">
        <v>242</v>
      </c>
      <c r="H785" s="5">
        <f t="shared" si="384"/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225"/>
      <c r="P785" s="225"/>
    </row>
    <row r="786" spans="1:18" s="23" customFormat="1" ht="46.5" customHeight="1" x14ac:dyDescent="0.2">
      <c r="A786" s="229"/>
      <c r="B786" s="229"/>
      <c r="C786" s="1">
        <v>136</v>
      </c>
      <c r="D786" s="2" t="s">
        <v>210</v>
      </c>
      <c r="E786" s="3" t="s">
        <v>212</v>
      </c>
      <c r="F786" s="1" t="s">
        <v>260</v>
      </c>
      <c r="G786" s="93">
        <v>244</v>
      </c>
      <c r="H786" s="5">
        <f t="shared" si="384"/>
        <v>0</v>
      </c>
      <c r="I786" s="5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225"/>
      <c r="P786" s="225"/>
    </row>
    <row r="787" spans="1:18" s="23" customFormat="1" ht="15.75" customHeight="1" x14ac:dyDescent="0.2">
      <c r="A787" s="229"/>
      <c r="B787" s="229"/>
      <c r="C787" s="1">
        <v>136</v>
      </c>
      <c r="D787" s="2" t="s">
        <v>210</v>
      </c>
      <c r="E787" s="3" t="s">
        <v>212</v>
      </c>
      <c r="F787" s="1" t="s">
        <v>260</v>
      </c>
      <c r="G787" s="93">
        <v>612</v>
      </c>
      <c r="H787" s="5">
        <f t="shared" si="384"/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225"/>
      <c r="P787" s="225"/>
    </row>
    <row r="788" spans="1:18" s="23" customFormat="1" ht="15.75" customHeight="1" x14ac:dyDescent="0.2">
      <c r="A788" s="229"/>
      <c r="B788" s="251"/>
      <c r="C788" s="1">
        <v>136</v>
      </c>
      <c r="D788" s="2" t="s">
        <v>210</v>
      </c>
      <c r="E788" s="3" t="s">
        <v>212</v>
      </c>
      <c r="F788" s="1" t="s">
        <v>260</v>
      </c>
      <c r="G788" s="93">
        <v>622</v>
      </c>
      <c r="H788" s="5">
        <f t="shared" si="384"/>
        <v>0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225"/>
      <c r="P788" s="225"/>
    </row>
    <row r="789" spans="1:18" s="23" customFormat="1" ht="15.75" customHeight="1" x14ac:dyDescent="0.2">
      <c r="A789" s="229"/>
      <c r="B789" s="228" t="s">
        <v>14</v>
      </c>
      <c r="C789" s="1">
        <v>136</v>
      </c>
      <c r="D789" s="2" t="s">
        <v>210</v>
      </c>
      <c r="E789" s="3" t="s">
        <v>211</v>
      </c>
      <c r="F789" s="1" t="s">
        <v>260</v>
      </c>
      <c r="G789" s="93">
        <v>244</v>
      </c>
      <c r="H789" s="5">
        <f t="shared" si="384"/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225"/>
      <c r="P789" s="225"/>
    </row>
    <row r="790" spans="1:18" x14ac:dyDescent="0.2">
      <c r="A790" s="229"/>
      <c r="B790" s="229"/>
      <c r="C790" s="1">
        <v>136</v>
      </c>
      <c r="D790" s="2" t="s">
        <v>210</v>
      </c>
      <c r="E790" s="3" t="s">
        <v>211</v>
      </c>
      <c r="F790" s="1" t="s">
        <v>260</v>
      </c>
      <c r="G790" s="93">
        <v>242</v>
      </c>
      <c r="H790" s="5">
        <f t="shared" si="384"/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225"/>
      <c r="P790" s="225"/>
      <c r="Q790" s="19"/>
      <c r="R790" s="19"/>
    </row>
    <row r="791" spans="1:18" x14ac:dyDescent="0.2">
      <c r="A791" s="229"/>
      <c r="B791" s="229"/>
      <c r="C791" s="1">
        <v>136</v>
      </c>
      <c r="D791" s="2" t="s">
        <v>210</v>
      </c>
      <c r="E791" s="3" t="s">
        <v>212</v>
      </c>
      <c r="F791" s="1" t="s">
        <v>260</v>
      </c>
      <c r="G791" s="93">
        <v>244</v>
      </c>
      <c r="H791" s="5">
        <f t="shared" si="384"/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225"/>
      <c r="P791" s="225"/>
      <c r="Q791" s="19"/>
      <c r="R791" s="19"/>
    </row>
    <row r="792" spans="1:18" x14ac:dyDescent="0.2">
      <c r="A792" s="229"/>
      <c r="B792" s="229"/>
      <c r="C792" s="1">
        <v>136</v>
      </c>
      <c r="D792" s="2" t="s">
        <v>210</v>
      </c>
      <c r="E792" s="3" t="s">
        <v>212</v>
      </c>
      <c r="F792" s="1" t="s">
        <v>260</v>
      </c>
      <c r="G792" s="93">
        <v>540</v>
      </c>
      <c r="H792" s="5">
        <f t="shared" si="384"/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225"/>
      <c r="P792" s="225"/>
      <c r="Q792" s="19"/>
      <c r="R792" s="19"/>
    </row>
    <row r="793" spans="1:18" x14ac:dyDescent="0.2">
      <c r="A793" s="229"/>
      <c r="B793" s="229"/>
      <c r="C793" s="1">
        <v>136</v>
      </c>
      <c r="D793" s="2" t="s">
        <v>210</v>
      </c>
      <c r="E793" s="3" t="s">
        <v>212</v>
      </c>
      <c r="F793" s="1" t="s">
        <v>260</v>
      </c>
      <c r="G793" s="93">
        <v>612</v>
      </c>
      <c r="H793" s="5">
        <f t="shared" si="384"/>
        <v>0</v>
      </c>
      <c r="I793" s="5">
        <v>0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225"/>
      <c r="P793" s="225"/>
      <c r="Q793" s="19"/>
      <c r="R793" s="19"/>
    </row>
    <row r="794" spans="1:18" x14ac:dyDescent="0.2">
      <c r="A794" s="229"/>
      <c r="B794" s="251"/>
      <c r="C794" s="1">
        <v>136</v>
      </c>
      <c r="D794" s="2" t="s">
        <v>210</v>
      </c>
      <c r="E794" s="3" t="s">
        <v>212</v>
      </c>
      <c r="F794" s="1" t="s">
        <v>260</v>
      </c>
      <c r="G794" s="93">
        <v>622</v>
      </c>
      <c r="H794" s="5">
        <f t="shared" si="384"/>
        <v>0</v>
      </c>
      <c r="I794" s="5">
        <v>0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225"/>
      <c r="P794" s="225"/>
      <c r="Q794" s="19"/>
      <c r="R794" s="19"/>
    </row>
    <row r="795" spans="1:18" x14ac:dyDescent="0.2">
      <c r="A795" s="229"/>
      <c r="B795" s="210" t="s">
        <v>15</v>
      </c>
      <c r="C795" s="1"/>
      <c r="D795" s="2"/>
      <c r="E795" s="2"/>
      <c r="F795" s="2"/>
      <c r="G795" s="93"/>
      <c r="H795" s="5">
        <f t="shared" si="384"/>
        <v>0</v>
      </c>
      <c r="I795" s="5"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225"/>
      <c r="P795" s="225"/>
      <c r="Q795" s="19"/>
      <c r="R795" s="19"/>
    </row>
    <row r="796" spans="1:18" ht="30.75" customHeight="1" x14ac:dyDescent="0.2">
      <c r="A796" s="229"/>
      <c r="B796" s="210" t="s">
        <v>12</v>
      </c>
      <c r="C796" s="1"/>
      <c r="D796" s="2"/>
      <c r="E796" s="2"/>
      <c r="F796" s="2"/>
      <c r="G796" s="93"/>
      <c r="H796" s="5">
        <f t="shared" si="384"/>
        <v>0</v>
      </c>
      <c r="I796" s="5">
        <v>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225"/>
      <c r="P796" s="225"/>
      <c r="Q796" s="19"/>
      <c r="R796" s="19"/>
    </row>
    <row r="797" spans="1:18" ht="15.75" customHeight="1" x14ac:dyDescent="0.2">
      <c r="A797" s="236"/>
      <c r="B797" s="210" t="s">
        <v>535</v>
      </c>
      <c r="C797" s="1"/>
      <c r="D797" s="2"/>
      <c r="E797" s="2"/>
      <c r="F797" s="2"/>
      <c r="G797" s="93"/>
      <c r="H797" s="5">
        <f t="shared" ref="H797" si="385">I797+J797+K797+L797</f>
        <v>0</v>
      </c>
      <c r="I797" s="5">
        <v>0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217"/>
      <c r="P797" s="217"/>
      <c r="Q797" s="19"/>
      <c r="R797" s="19"/>
    </row>
    <row r="798" spans="1:18" x14ac:dyDescent="0.2">
      <c r="A798" s="228" t="s">
        <v>614</v>
      </c>
      <c r="B798" s="210" t="s">
        <v>221</v>
      </c>
      <c r="C798" s="1"/>
      <c r="D798" s="2"/>
      <c r="E798" s="2"/>
      <c r="F798" s="2"/>
      <c r="G798" s="93"/>
      <c r="H798" s="5">
        <v>0</v>
      </c>
      <c r="I798" s="5">
        <v>0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221" t="s">
        <v>281</v>
      </c>
      <c r="P798" s="221" t="s">
        <v>407</v>
      </c>
    </row>
    <row r="799" spans="1:18" ht="25.5" x14ac:dyDescent="0.2">
      <c r="A799" s="229"/>
      <c r="B799" s="210" t="s">
        <v>87</v>
      </c>
      <c r="C799" s="1"/>
      <c r="D799" s="2"/>
      <c r="E799" s="2"/>
      <c r="F799" s="2"/>
      <c r="G799" s="93"/>
      <c r="H799" s="5" t="e">
        <f t="shared" ref="H799" si="386">ROUND(H800/H798,1)</f>
        <v>#DIV/0!</v>
      </c>
      <c r="I799" s="5" t="s">
        <v>206</v>
      </c>
      <c r="J799" s="5" t="s">
        <v>206</v>
      </c>
      <c r="K799" s="5" t="s">
        <v>206</v>
      </c>
      <c r="L799" s="5" t="s">
        <v>206</v>
      </c>
      <c r="M799" s="5">
        <v>0</v>
      </c>
      <c r="N799" s="5">
        <v>0</v>
      </c>
      <c r="O799" s="225"/>
      <c r="P799" s="225"/>
    </row>
    <row r="800" spans="1:18" x14ac:dyDescent="0.2">
      <c r="A800" s="229"/>
      <c r="B800" s="210" t="s">
        <v>74</v>
      </c>
      <c r="C800" s="1"/>
      <c r="D800" s="2"/>
      <c r="E800" s="2"/>
      <c r="F800" s="2"/>
      <c r="G800" s="93"/>
      <c r="H800" s="5">
        <f>SUM(H801:H813)</f>
        <v>0</v>
      </c>
      <c r="I800" s="5">
        <f t="shared" ref="I800:N800" si="387">SUM(I801:I813)</f>
        <v>0</v>
      </c>
      <c r="J800" s="5">
        <f t="shared" si="387"/>
        <v>0</v>
      </c>
      <c r="K800" s="5">
        <f t="shared" si="387"/>
        <v>0</v>
      </c>
      <c r="L800" s="5">
        <f t="shared" si="387"/>
        <v>0</v>
      </c>
      <c r="M800" s="5">
        <f t="shared" si="387"/>
        <v>0</v>
      </c>
      <c r="N800" s="5">
        <f t="shared" si="387"/>
        <v>0</v>
      </c>
      <c r="O800" s="225"/>
      <c r="P800" s="225"/>
    </row>
    <row r="801" spans="1:16" x14ac:dyDescent="0.2">
      <c r="A801" s="229"/>
      <c r="B801" s="228" t="s">
        <v>16</v>
      </c>
      <c r="C801" s="1">
        <v>136</v>
      </c>
      <c r="D801" s="2" t="s">
        <v>210</v>
      </c>
      <c r="E801" s="3" t="s">
        <v>211</v>
      </c>
      <c r="F801" s="1" t="s">
        <v>260</v>
      </c>
      <c r="G801" s="93">
        <v>244</v>
      </c>
      <c r="H801" s="5">
        <f t="shared" ref="H801:H813" si="388">I801+J801+K801+L801</f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225"/>
      <c r="P801" s="225"/>
    </row>
    <row r="802" spans="1:16" x14ac:dyDescent="0.2">
      <c r="A802" s="229"/>
      <c r="B802" s="229"/>
      <c r="C802" s="1">
        <v>136</v>
      </c>
      <c r="D802" s="2" t="s">
        <v>210</v>
      </c>
      <c r="E802" s="3" t="s">
        <v>211</v>
      </c>
      <c r="F802" s="1" t="s">
        <v>260</v>
      </c>
      <c r="G802" s="93">
        <v>242</v>
      </c>
      <c r="H802" s="5">
        <f t="shared" si="388"/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225"/>
      <c r="P802" s="225"/>
    </row>
    <row r="803" spans="1:16" x14ac:dyDescent="0.2">
      <c r="A803" s="229"/>
      <c r="B803" s="229"/>
      <c r="C803" s="1">
        <v>136</v>
      </c>
      <c r="D803" s="2" t="s">
        <v>210</v>
      </c>
      <c r="E803" s="3" t="s">
        <v>212</v>
      </c>
      <c r="F803" s="1" t="s">
        <v>260</v>
      </c>
      <c r="G803" s="93">
        <v>244</v>
      </c>
      <c r="H803" s="5">
        <f t="shared" si="388"/>
        <v>0</v>
      </c>
      <c r="I803" s="5">
        <v>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225"/>
      <c r="P803" s="225"/>
    </row>
    <row r="804" spans="1:16" ht="134.25" customHeight="1" x14ac:dyDescent="0.2">
      <c r="A804" s="229"/>
      <c r="B804" s="229"/>
      <c r="C804" s="1">
        <v>136</v>
      </c>
      <c r="D804" s="2" t="s">
        <v>210</v>
      </c>
      <c r="E804" s="3" t="s">
        <v>212</v>
      </c>
      <c r="F804" s="1" t="s">
        <v>260</v>
      </c>
      <c r="G804" s="93">
        <v>612</v>
      </c>
      <c r="H804" s="5">
        <f t="shared" si="388"/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225"/>
      <c r="P804" s="225"/>
    </row>
    <row r="805" spans="1:16" ht="12.75" customHeight="1" x14ac:dyDescent="0.2">
      <c r="A805" s="229"/>
      <c r="B805" s="251"/>
      <c r="C805" s="1">
        <v>136</v>
      </c>
      <c r="D805" s="2" t="s">
        <v>210</v>
      </c>
      <c r="E805" s="3" t="s">
        <v>212</v>
      </c>
      <c r="F805" s="1" t="s">
        <v>260</v>
      </c>
      <c r="G805" s="93">
        <v>622</v>
      </c>
      <c r="H805" s="5">
        <f t="shared" si="388"/>
        <v>0</v>
      </c>
      <c r="I805" s="5">
        <v>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225"/>
      <c r="P805" s="225"/>
    </row>
    <row r="806" spans="1:16" ht="12.75" customHeight="1" x14ac:dyDescent="0.2">
      <c r="A806" s="229"/>
      <c r="B806" s="228" t="s">
        <v>14</v>
      </c>
      <c r="C806" s="1">
        <v>136</v>
      </c>
      <c r="D806" s="2" t="s">
        <v>210</v>
      </c>
      <c r="E806" s="3" t="s">
        <v>211</v>
      </c>
      <c r="F806" s="1" t="s">
        <v>260</v>
      </c>
      <c r="G806" s="93">
        <v>244</v>
      </c>
      <c r="H806" s="5">
        <f t="shared" si="388"/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225"/>
      <c r="P806" s="225"/>
    </row>
    <row r="807" spans="1:16" ht="12.75" customHeight="1" x14ac:dyDescent="0.2">
      <c r="A807" s="229"/>
      <c r="B807" s="229"/>
      <c r="C807" s="1">
        <v>136</v>
      </c>
      <c r="D807" s="2" t="s">
        <v>210</v>
      </c>
      <c r="E807" s="3" t="s">
        <v>211</v>
      </c>
      <c r="F807" s="1" t="s">
        <v>260</v>
      </c>
      <c r="G807" s="93">
        <v>242</v>
      </c>
      <c r="H807" s="5">
        <f t="shared" si="388"/>
        <v>0</v>
      </c>
      <c r="I807" s="5">
        <v>0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225"/>
      <c r="P807" s="225"/>
    </row>
    <row r="808" spans="1:16" ht="12.75" customHeight="1" x14ac:dyDescent="0.2">
      <c r="A808" s="229"/>
      <c r="B808" s="229"/>
      <c r="C808" s="1">
        <v>136</v>
      </c>
      <c r="D808" s="2" t="s">
        <v>210</v>
      </c>
      <c r="E808" s="3" t="s">
        <v>212</v>
      </c>
      <c r="F808" s="1" t="s">
        <v>260</v>
      </c>
      <c r="G808" s="93">
        <v>244</v>
      </c>
      <c r="H808" s="5">
        <f t="shared" si="388"/>
        <v>0</v>
      </c>
      <c r="I808" s="5">
        <v>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225"/>
      <c r="P808" s="225"/>
    </row>
    <row r="809" spans="1:16" x14ac:dyDescent="0.2">
      <c r="A809" s="229"/>
      <c r="B809" s="229"/>
      <c r="C809" s="1">
        <v>136</v>
      </c>
      <c r="D809" s="2" t="s">
        <v>210</v>
      </c>
      <c r="E809" s="3" t="s">
        <v>212</v>
      </c>
      <c r="F809" s="1" t="s">
        <v>260</v>
      </c>
      <c r="G809" s="93">
        <v>540</v>
      </c>
      <c r="H809" s="5">
        <f t="shared" si="388"/>
        <v>0</v>
      </c>
      <c r="I809" s="5">
        <v>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225"/>
      <c r="P809" s="225"/>
    </row>
    <row r="810" spans="1:16" ht="12.75" customHeight="1" x14ac:dyDescent="0.2">
      <c r="A810" s="229"/>
      <c r="B810" s="229"/>
      <c r="C810" s="1">
        <v>136</v>
      </c>
      <c r="D810" s="2" t="s">
        <v>210</v>
      </c>
      <c r="E810" s="3" t="s">
        <v>212</v>
      </c>
      <c r="F810" s="1" t="s">
        <v>260</v>
      </c>
      <c r="G810" s="93">
        <v>612</v>
      </c>
      <c r="H810" s="5">
        <f t="shared" si="388"/>
        <v>0</v>
      </c>
      <c r="I810" s="5">
        <v>0</v>
      </c>
      <c r="J810" s="5">
        <v>0</v>
      </c>
      <c r="K810" s="5">
        <v>0</v>
      </c>
      <c r="L810" s="5"/>
      <c r="M810" s="5">
        <v>0</v>
      </c>
      <c r="N810" s="5">
        <v>0</v>
      </c>
      <c r="O810" s="225"/>
      <c r="P810" s="225"/>
    </row>
    <row r="811" spans="1:16" x14ac:dyDescent="0.2">
      <c r="A811" s="229"/>
      <c r="B811" s="251"/>
      <c r="C811" s="1">
        <v>136</v>
      </c>
      <c r="D811" s="2" t="s">
        <v>210</v>
      </c>
      <c r="E811" s="3" t="s">
        <v>212</v>
      </c>
      <c r="F811" s="1" t="s">
        <v>260</v>
      </c>
      <c r="G811" s="93">
        <v>622</v>
      </c>
      <c r="H811" s="5">
        <f t="shared" si="388"/>
        <v>0</v>
      </c>
      <c r="I811" s="5">
        <v>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225"/>
      <c r="P811" s="225"/>
    </row>
    <row r="812" spans="1:16" x14ac:dyDescent="0.2">
      <c r="A812" s="229"/>
      <c r="B812" s="210" t="s">
        <v>15</v>
      </c>
      <c r="C812" s="1"/>
      <c r="D812" s="2"/>
      <c r="E812" s="2"/>
      <c r="F812" s="2"/>
      <c r="G812" s="93"/>
      <c r="H812" s="5">
        <f t="shared" si="388"/>
        <v>0</v>
      </c>
      <c r="I812" s="5">
        <v>0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225"/>
      <c r="P812" s="225"/>
    </row>
    <row r="813" spans="1:16" x14ac:dyDescent="0.2">
      <c r="A813" s="229"/>
      <c r="B813" s="210" t="s">
        <v>12</v>
      </c>
      <c r="C813" s="1"/>
      <c r="D813" s="2"/>
      <c r="E813" s="2"/>
      <c r="F813" s="2"/>
      <c r="G813" s="93"/>
      <c r="H813" s="5">
        <f t="shared" si="388"/>
        <v>0</v>
      </c>
      <c r="I813" s="5">
        <v>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225"/>
      <c r="P813" s="225"/>
    </row>
    <row r="814" spans="1:16" x14ac:dyDescent="0.2">
      <c r="A814" s="236"/>
      <c r="B814" s="210" t="s">
        <v>535</v>
      </c>
      <c r="C814" s="1"/>
      <c r="D814" s="2"/>
      <c r="E814" s="2"/>
      <c r="F814" s="2"/>
      <c r="G814" s="93"/>
      <c r="H814" s="5">
        <f t="shared" ref="H814" si="389">I814+J814+K814+L814</f>
        <v>0</v>
      </c>
      <c r="I814" s="5">
        <v>0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217"/>
      <c r="P814" s="217"/>
    </row>
    <row r="815" spans="1:16" x14ac:dyDescent="0.2">
      <c r="A815" s="228" t="s">
        <v>615</v>
      </c>
      <c r="B815" s="208" t="s">
        <v>102</v>
      </c>
      <c r="C815" s="1"/>
      <c r="D815" s="2"/>
      <c r="E815" s="2"/>
      <c r="F815" s="2"/>
      <c r="G815" s="93"/>
      <c r="H815" s="89">
        <v>12000</v>
      </c>
      <c r="I815" s="89">
        <v>0</v>
      </c>
      <c r="J815" s="89">
        <v>0</v>
      </c>
      <c r="K815" s="89">
        <v>0</v>
      </c>
      <c r="L815" s="89">
        <v>12000</v>
      </c>
      <c r="M815" s="89">
        <v>6500</v>
      </c>
      <c r="N815" s="89">
        <v>7500</v>
      </c>
      <c r="O815" s="221" t="s">
        <v>562</v>
      </c>
      <c r="P815" s="221" t="s">
        <v>563</v>
      </c>
    </row>
    <row r="816" spans="1:16" ht="25.5" x14ac:dyDescent="0.2">
      <c r="A816" s="229"/>
      <c r="B816" s="208" t="s">
        <v>96</v>
      </c>
      <c r="C816" s="1"/>
      <c r="D816" s="2"/>
      <c r="E816" s="2"/>
      <c r="F816" s="2"/>
      <c r="G816" s="93"/>
      <c r="H816" s="5">
        <f t="shared" ref="H816" si="390">ROUND(H817/H815,1)</f>
        <v>0.5</v>
      </c>
      <c r="I816" s="5" t="s">
        <v>206</v>
      </c>
      <c r="J816" s="5" t="s">
        <v>206</v>
      </c>
      <c r="K816" s="5" t="s">
        <v>206</v>
      </c>
      <c r="L816" s="5" t="s">
        <v>206</v>
      </c>
      <c r="M816" s="5">
        <f t="shared" ref="M816:N816" si="391">ROUND(M817/M815,1)</f>
        <v>0.3</v>
      </c>
      <c r="N816" s="5">
        <f t="shared" si="391"/>
        <v>0.3</v>
      </c>
      <c r="O816" s="225"/>
      <c r="P816" s="225"/>
    </row>
    <row r="817" spans="1:18" x14ac:dyDescent="0.2">
      <c r="A817" s="229"/>
      <c r="B817" s="208" t="s">
        <v>74</v>
      </c>
      <c r="C817" s="1"/>
      <c r="D817" s="2"/>
      <c r="E817" s="2"/>
      <c r="F817" s="2"/>
      <c r="G817" s="93"/>
      <c r="H817" s="5">
        <f>SUM(H818:H822)</f>
        <v>5756.4</v>
      </c>
      <c r="I817" s="5">
        <f t="shared" ref="I817:N817" si="392">SUM(I818:I822)</f>
        <v>459.3</v>
      </c>
      <c r="J817" s="5">
        <f t="shared" si="392"/>
        <v>536.6</v>
      </c>
      <c r="K817" s="5">
        <f t="shared" si="392"/>
        <v>382.2</v>
      </c>
      <c r="L817" s="5">
        <f t="shared" si="392"/>
        <v>4378.3</v>
      </c>
      <c r="M817" s="5">
        <f t="shared" si="392"/>
        <v>1947.6</v>
      </c>
      <c r="N817" s="5">
        <f t="shared" si="392"/>
        <v>2084</v>
      </c>
      <c r="O817" s="225"/>
      <c r="P817" s="225"/>
    </row>
    <row r="818" spans="1:18" x14ac:dyDescent="0.2">
      <c r="A818" s="229"/>
      <c r="B818" s="206" t="s">
        <v>16</v>
      </c>
      <c r="C818" s="1">
        <v>136</v>
      </c>
      <c r="D818" s="1" t="s">
        <v>210</v>
      </c>
      <c r="E818" s="1" t="s">
        <v>212</v>
      </c>
      <c r="F818" s="151" t="s">
        <v>517</v>
      </c>
      <c r="G818" s="93">
        <v>611</v>
      </c>
      <c r="H818" s="5">
        <f>I818+J818+K818+L818</f>
        <v>1837.4</v>
      </c>
      <c r="I818" s="5">
        <v>459.3</v>
      </c>
      <c r="J818" s="5">
        <v>536.6</v>
      </c>
      <c r="K818" s="5">
        <v>382.2</v>
      </c>
      <c r="L818" s="5">
        <v>459.3</v>
      </c>
      <c r="M818" s="5">
        <v>1947.6</v>
      </c>
      <c r="N818" s="5">
        <v>2084</v>
      </c>
      <c r="O818" s="225"/>
      <c r="P818" s="225"/>
    </row>
    <row r="819" spans="1:18" x14ac:dyDescent="0.2">
      <c r="A819" s="229"/>
      <c r="B819" s="208" t="s">
        <v>14</v>
      </c>
      <c r="C819" s="1"/>
      <c r="D819" s="2"/>
      <c r="E819" s="2"/>
      <c r="F819" s="2"/>
      <c r="G819" s="93"/>
      <c r="H819" s="5">
        <f t="shared" ref="H819:H821" si="393">SUM(I819:L819)</f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225"/>
      <c r="P819" s="225"/>
    </row>
    <row r="820" spans="1:18" x14ac:dyDescent="0.2">
      <c r="A820" s="229"/>
      <c r="B820" s="208" t="s">
        <v>15</v>
      </c>
      <c r="C820" s="1"/>
      <c r="D820" s="2"/>
      <c r="E820" s="2"/>
      <c r="F820" s="2"/>
      <c r="G820" s="93"/>
      <c r="H820" s="5">
        <f t="shared" si="393"/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225"/>
      <c r="P820" s="225"/>
    </row>
    <row r="821" spans="1:18" x14ac:dyDescent="0.2">
      <c r="A821" s="229"/>
      <c r="B821" s="208" t="s">
        <v>12</v>
      </c>
      <c r="C821" s="1">
        <v>136</v>
      </c>
      <c r="D821" s="2"/>
      <c r="E821" s="2"/>
      <c r="F821" s="2"/>
      <c r="G821" s="93"/>
      <c r="H821" s="5">
        <f t="shared" si="393"/>
        <v>3919</v>
      </c>
      <c r="I821" s="5">
        <v>0</v>
      </c>
      <c r="J821" s="5">
        <v>0</v>
      </c>
      <c r="K821" s="5">
        <v>0</v>
      </c>
      <c r="L821" s="5">
        <v>3919</v>
      </c>
      <c r="M821" s="5">
        <v>0</v>
      </c>
      <c r="N821" s="5">
        <v>0</v>
      </c>
      <c r="O821" s="225"/>
      <c r="P821" s="225"/>
    </row>
    <row r="822" spans="1:18" ht="66" customHeight="1" x14ac:dyDescent="0.2">
      <c r="A822" s="236"/>
      <c r="B822" s="208" t="s">
        <v>535</v>
      </c>
      <c r="C822" s="1"/>
      <c r="D822" s="2"/>
      <c r="E822" s="2"/>
      <c r="F822" s="2"/>
      <c r="G822" s="93"/>
      <c r="H822" s="5">
        <f t="shared" ref="H822" si="394">SUM(I822:L822)</f>
        <v>0</v>
      </c>
      <c r="I822" s="5">
        <v>0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217"/>
      <c r="P822" s="217"/>
    </row>
    <row r="823" spans="1:18" s="23" customFormat="1" x14ac:dyDescent="0.2">
      <c r="A823" s="239" t="s">
        <v>19</v>
      </c>
      <c r="B823" s="101" t="s">
        <v>219</v>
      </c>
      <c r="C823" s="102"/>
      <c r="D823" s="103"/>
      <c r="E823" s="103"/>
      <c r="F823" s="103"/>
      <c r="G823" s="104"/>
      <c r="H823" s="105">
        <f>H824+H825+H826+H827</f>
        <v>31015603.439999998</v>
      </c>
      <c r="I823" s="105">
        <f>I824+I825+I826+I827</f>
        <v>7283223.0099999998</v>
      </c>
      <c r="J823" s="105">
        <f t="shared" ref="J823:N823" si="395">J824+J825+J826+J827</f>
        <v>9980718.9700000007</v>
      </c>
      <c r="K823" s="105">
        <f t="shared" si="395"/>
        <v>4644630.28</v>
      </c>
      <c r="L823" s="105">
        <f t="shared" si="395"/>
        <v>9107031.1799999978</v>
      </c>
      <c r="M823" s="105">
        <f t="shared" si="395"/>
        <v>32485025.500000004</v>
      </c>
      <c r="N823" s="105">
        <f t="shared" si="395"/>
        <v>34339843.100000009</v>
      </c>
      <c r="O823" s="239"/>
      <c r="P823" s="239"/>
      <c r="Q823" s="39"/>
      <c r="R823" s="39"/>
    </row>
    <row r="824" spans="1:18" s="23" customFormat="1" x14ac:dyDescent="0.2">
      <c r="A824" s="240"/>
      <c r="B824" s="101" t="s">
        <v>7</v>
      </c>
      <c r="C824" s="102"/>
      <c r="D824" s="103"/>
      <c r="E824" s="103"/>
      <c r="F824" s="103"/>
      <c r="G824" s="104"/>
      <c r="H824" s="105">
        <f>H463+H464+H465+H466+H467+H468+H469+H470+H471+H472+H473+H474+H475+H476+H477+H549+H550+H574+H590+H591+H592+H593+H594+H595+H635+H636+H637+H638+H717+H718+H719+H720+H627+H818</f>
        <v>30969583.239999995</v>
      </c>
      <c r="I824" s="105">
        <f t="shared" ref="I824:N824" si="396">I463+I464+I465+I466+I467+I468+I469+I470+I471+I472+I473+I474+I475+I476+I477+I549+I550+I574+I590+I591+I592+I593+I594+I595+I635+I636+I637+I638+I717+I718+I719+I720+I627+I818</f>
        <v>7283223.0099999998</v>
      </c>
      <c r="J824" s="105">
        <f t="shared" si="396"/>
        <v>9980718.9700000007</v>
      </c>
      <c r="K824" s="105">
        <f t="shared" si="396"/>
        <v>4644630.28</v>
      </c>
      <c r="L824" s="105">
        <f t="shared" si="396"/>
        <v>9061010.9799999986</v>
      </c>
      <c r="M824" s="105">
        <f t="shared" si="396"/>
        <v>32485025.500000004</v>
      </c>
      <c r="N824" s="105">
        <f t="shared" si="396"/>
        <v>34339843.100000009</v>
      </c>
      <c r="O824" s="240"/>
      <c r="P824" s="240"/>
      <c r="Q824" s="39"/>
      <c r="R824" s="39"/>
    </row>
    <row r="825" spans="1:18" s="23" customFormat="1" x14ac:dyDescent="0.2">
      <c r="A825" s="240"/>
      <c r="B825" s="101" t="s">
        <v>14</v>
      </c>
      <c r="C825" s="102"/>
      <c r="D825" s="103"/>
      <c r="E825" s="103"/>
      <c r="F825" s="103"/>
      <c r="G825" s="104"/>
      <c r="H825" s="105">
        <f>H478+H551+H575+H596+H597+H598+H639+H721+H722+H723+H640+H641+H642+H819</f>
        <v>41583.100000000006</v>
      </c>
      <c r="I825" s="105">
        <f t="shared" ref="I825:N825" si="397">I478+I551+I575+I596+I597+I598+I639+I721+I722+I723+I640+I641+I642+I819</f>
        <v>0</v>
      </c>
      <c r="J825" s="105">
        <f t="shared" si="397"/>
        <v>0</v>
      </c>
      <c r="K825" s="105">
        <f t="shared" si="397"/>
        <v>0</v>
      </c>
      <c r="L825" s="105">
        <f t="shared" si="397"/>
        <v>41583.100000000006</v>
      </c>
      <c r="M825" s="105">
        <f t="shared" si="397"/>
        <v>0</v>
      </c>
      <c r="N825" s="105">
        <f t="shared" si="397"/>
        <v>0</v>
      </c>
      <c r="O825" s="240"/>
      <c r="P825" s="240"/>
      <c r="Q825" s="39"/>
      <c r="R825" s="39"/>
    </row>
    <row r="826" spans="1:18" s="23" customFormat="1" x14ac:dyDescent="0.2">
      <c r="A826" s="240"/>
      <c r="B826" s="101" t="s">
        <v>15</v>
      </c>
      <c r="C826" s="102"/>
      <c r="D826" s="103"/>
      <c r="E826" s="103"/>
      <c r="F826" s="103"/>
      <c r="G826" s="104"/>
      <c r="H826" s="105">
        <f>H479+H552+H576+H599+H629+H643+H724+H820</f>
        <v>518.1</v>
      </c>
      <c r="I826" s="105">
        <f t="shared" ref="I826:N826" si="398">I479+I552+I576+I599+I629+I643+I724+I820</f>
        <v>0</v>
      </c>
      <c r="J826" s="105">
        <f t="shared" si="398"/>
        <v>0</v>
      </c>
      <c r="K826" s="105">
        <f t="shared" si="398"/>
        <v>0</v>
      </c>
      <c r="L826" s="105">
        <f t="shared" si="398"/>
        <v>518.1</v>
      </c>
      <c r="M826" s="105">
        <f t="shared" si="398"/>
        <v>0</v>
      </c>
      <c r="N826" s="105">
        <f t="shared" si="398"/>
        <v>0</v>
      </c>
      <c r="O826" s="240"/>
      <c r="P826" s="240"/>
      <c r="Q826" s="39"/>
      <c r="R826" s="39"/>
    </row>
    <row r="827" spans="1:18" s="23" customFormat="1" x14ac:dyDescent="0.2">
      <c r="A827" s="240"/>
      <c r="B827" s="178" t="s">
        <v>10</v>
      </c>
      <c r="C827" s="179"/>
      <c r="D827" s="180"/>
      <c r="E827" s="180"/>
      <c r="F827" s="180"/>
      <c r="G827" s="181"/>
      <c r="H827" s="182">
        <f t="shared" ref="H827:N828" si="399">H480+H553+H577+H600+H630+H644+H7216+H725+H821</f>
        <v>3919</v>
      </c>
      <c r="I827" s="182">
        <f t="shared" si="399"/>
        <v>0</v>
      </c>
      <c r="J827" s="182">
        <f t="shared" si="399"/>
        <v>0</v>
      </c>
      <c r="K827" s="182">
        <f t="shared" si="399"/>
        <v>0</v>
      </c>
      <c r="L827" s="182">
        <f t="shared" si="399"/>
        <v>3919</v>
      </c>
      <c r="M827" s="182">
        <f t="shared" si="399"/>
        <v>0</v>
      </c>
      <c r="N827" s="182">
        <f t="shared" si="399"/>
        <v>0</v>
      </c>
      <c r="O827" s="240"/>
      <c r="P827" s="240"/>
      <c r="Q827" s="39"/>
      <c r="R827" s="39"/>
    </row>
    <row r="828" spans="1:18" s="184" customFormat="1" x14ac:dyDescent="0.2">
      <c r="A828" s="217"/>
      <c r="B828" s="101" t="s">
        <v>535</v>
      </c>
      <c r="C828" s="102"/>
      <c r="D828" s="103"/>
      <c r="E828" s="103"/>
      <c r="F828" s="103"/>
      <c r="G828" s="104"/>
      <c r="H828" s="105">
        <f t="shared" si="399"/>
        <v>200</v>
      </c>
      <c r="I828" s="105">
        <f t="shared" si="399"/>
        <v>0</v>
      </c>
      <c r="J828" s="105">
        <f t="shared" si="399"/>
        <v>0</v>
      </c>
      <c r="K828" s="105">
        <f t="shared" si="399"/>
        <v>0</v>
      </c>
      <c r="L828" s="105">
        <f t="shared" si="399"/>
        <v>200</v>
      </c>
      <c r="M828" s="105">
        <f t="shared" si="399"/>
        <v>200</v>
      </c>
      <c r="N828" s="105">
        <f t="shared" si="399"/>
        <v>200</v>
      </c>
      <c r="O828" s="217"/>
      <c r="P828" s="217"/>
      <c r="Q828" s="183"/>
      <c r="R828" s="183"/>
    </row>
    <row r="829" spans="1:18" s="23" customFormat="1" ht="12.75" customHeight="1" x14ac:dyDescent="0.2">
      <c r="A829" s="244" t="s">
        <v>329</v>
      </c>
      <c r="B829" s="245"/>
      <c r="C829" s="245"/>
      <c r="D829" s="245"/>
      <c r="E829" s="245"/>
      <c r="F829" s="245"/>
      <c r="G829" s="245"/>
      <c r="H829" s="245"/>
      <c r="I829" s="245"/>
      <c r="J829" s="245"/>
      <c r="K829" s="245"/>
      <c r="L829" s="245"/>
      <c r="M829" s="245"/>
      <c r="N829" s="245"/>
      <c r="O829" s="245"/>
      <c r="P829" s="246"/>
      <c r="Q829" s="39"/>
      <c r="R829" s="39"/>
    </row>
    <row r="830" spans="1:18" s="23" customFormat="1" ht="12.75" customHeight="1" x14ac:dyDescent="0.2">
      <c r="A830" s="263" t="s">
        <v>124</v>
      </c>
      <c r="B830" s="265"/>
      <c r="C830" s="265"/>
      <c r="D830" s="265"/>
      <c r="E830" s="265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6"/>
      <c r="Q830" s="39"/>
      <c r="R830" s="39"/>
    </row>
    <row r="831" spans="1:18" s="23" customFormat="1" ht="25.5" x14ac:dyDescent="0.2">
      <c r="A831" s="228" t="s">
        <v>616</v>
      </c>
      <c r="B831" s="210" t="s">
        <v>330</v>
      </c>
      <c r="C831" s="1"/>
      <c r="D831" s="2"/>
      <c r="E831" s="2"/>
      <c r="F831" s="2"/>
      <c r="G831" s="93"/>
      <c r="H831" s="89">
        <v>7</v>
      </c>
      <c r="I831" s="89">
        <v>2</v>
      </c>
      <c r="J831" s="89">
        <v>1</v>
      </c>
      <c r="K831" s="89">
        <v>2</v>
      </c>
      <c r="L831" s="89">
        <v>2</v>
      </c>
      <c r="M831" s="89">
        <v>6</v>
      </c>
      <c r="N831" s="89">
        <v>6</v>
      </c>
      <c r="O831" s="221" t="s">
        <v>301</v>
      </c>
      <c r="P831" s="221" t="s">
        <v>409</v>
      </c>
      <c r="Q831" s="39"/>
      <c r="R831" s="39"/>
    </row>
    <row r="832" spans="1:18" s="23" customFormat="1" ht="25.5" x14ac:dyDescent="0.2">
      <c r="A832" s="229"/>
      <c r="B832" s="210" t="s">
        <v>85</v>
      </c>
      <c r="C832" s="1"/>
      <c r="D832" s="2"/>
      <c r="E832" s="2"/>
      <c r="F832" s="2"/>
      <c r="G832" s="93"/>
      <c r="H832" s="5">
        <v>198</v>
      </c>
      <c r="I832" s="5" t="s">
        <v>206</v>
      </c>
      <c r="J832" s="5" t="s">
        <v>206</v>
      </c>
      <c r="K832" s="5" t="s">
        <v>206</v>
      </c>
      <c r="L832" s="5" t="s">
        <v>206</v>
      </c>
      <c r="M832" s="5">
        <v>379.5</v>
      </c>
      <c r="N832" s="5">
        <v>379.5</v>
      </c>
      <c r="O832" s="225"/>
      <c r="P832" s="225"/>
      <c r="Q832" s="39"/>
      <c r="R832" s="39"/>
    </row>
    <row r="833" spans="1:16" x14ac:dyDescent="0.2">
      <c r="A833" s="229"/>
      <c r="B833" s="210" t="s">
        <v>74</v>
      </c>
      <c r="C833" s="1"/>
      <c r="D833" s="2"/>
      <c r="E833" s="2"/>
      <c r="F833" s="2"/>
      <c r="G833" s="93"/>
      <c r="H833" s="5">
        <f>SUM(H834:H837)</f>
        <v>1518</v>
      </c>
      <c r="I833" s="5">
        <f t="shared" ref="I833:N833" si="400">SUM(I834:I837)</f>
        <v>0</v>
      </c>
      <c r="J833" s="5">
        <f t="shared" si="400"/>
        <v>0</v>
      </c>
      <c r="K833" s="5">
        <f t="shared" si="400"/>
        <v>0</v>
      </c>
      <c r="L833" s="5">
        <f t="shared" si="400"/>
        <v>1518</v>
      </c>
      <c r="M833" s="5">
        <f t="shared" si="400"/>
        <v>1518</v>
      </c>
      <c r="N833" s="5">
        <f t="shared" si="400"/>
        <v>1518</v>
      </c>
      <c r="O833" s="225"/>
      <c r="P833" s="225"/>
    </row>
    <row r="834" spans="1:16" x14ac:dyDescent="0.2">
      <c r="A834" s="229"/>
      <c r="B834" s="210" t="s">
        <v>16</v>
      </c>
      <c r="C834" s="128" t="str">
        <f>C842</f>
        <v>136</v>
      </c>
      <c r="D834" s="128" t="str">
        <f t="shared" ref="D834:E834" si="401">D842</f>
        <v>07</v>
      </c>
      <c r="E834" s="128" t="str">
        <f t="shared" si="401"/>
        <v>09</v>
      </c>
      <c r="F834" s="3" t="s">
        <v>278</v>
      </c>
      <c r="G834" s="92">
        <v>622</v>
      </c>
      <c r="H834" s="5">
        <f>H842+H850</f>
        <v>1518</v>
      </c>
      <c r="I834" s="5">
        <f>I842+I850</f>
        <v>0</v>
      </c>
      <c r="J834" s="5">
        <f t="shared" ref="J834:L834" si="402">J842+J850</f>
        <v>0</v>
      </c>
      <c r="K834" s="5">
        <f t="shared" si="402"/>
        <v>0</v>
      </c>
      <c r="L834" s="5">
        <f t="shared" si="402"/>
        <v>1518</v>
      </c>
      <c r="M834" s="5">
        <f>M842</f>
        <v>1518</v>
      </c>
      <c r="N834" s="5">
        <f>N842</f>
        <v>1518</v>
      </c>
      <c r="O834" s="225"/>
      <c r="P834" s="225"/>
    </row>
    <row r="835" spans="1:16" x14ac:dyDescent="0.2">
      <c r="A835" s="229"/>
      <c r="B835" s="210" t="s">
        <v>14</v>
      </c>
      <c r="C835" s="129"/>
      <c r="D835" s="129"/>
      <c r="E835" s="129"/>
      <c r="F835" s="129"/>
      <c r="G835" s="93"/>
      <c r="H835" s="5">
        <f>H843+H851</f>
        <v>0</v>
      </c>
      <c r="I835" s="5">
        <f t="shared" ref="I835:N835" si="403">I843+I851</f>
        <v>0</v>
      </c>
      <c r="J835" s="5">
        <f t="shared" si="403"/>
        <v>0</v>
      </c>
      <c r="K835" s="5">
        <f t="shared" si="403"/>
        <v>0</v>
      </c>
      <c r="L835" s="5">
        <f t="shared" si="403"/>
        <v>0</v>
      </c>
      <c r="M835" s="5">
        <f t="shared" si="403"/>
        <v>0</v>
      </c>
      <c r="N835" s="5">
        <f t="shared" si="403"/>
        <v>0</v>
      </c>
      <c r="O835" s="225"/>
      <c r="P835" s="225"/>
    </row>
    <row r="836" spans="1:16" x14ac:dyDescent="0.2">
      <c r="A836" s="229"/>
      <c r="B836" s="210" t="s">
        <v>15</v>
      </c>
      <c r="C836" s="129"/>
      <c r="D836" s="129"/>
      <c r="E836" s="129"/>
      <c r="F836" s="129"/>
      <c r="G836" s="93"/>
      <c r="H836" s="5">
        <f>H844+H852</f>
        <v>0</v>
      </c>
      <c r="I836" s="5">
        <f t="shared" ref="I836:N836" si="404">I844+I852</f>
        <v>0</v>
      </c>
      <c r="J836" s="5">
        <f t="shared" si="404"/>
        <v>0</v>
      </c>
      <c r="K836" s="5">
        <f t="shared" si="404"/>
        <v>0</v>
      </c>
      <c r="L836" s="5">
        <f t="shared" si="404"/>
        <v>0</v>
      </c>
      <c r="M836" s="5">
        <f t="shared" si="404"/>
        <v>0</v>
      </c>
      <c r="N836" s="5">
        <f t="shared" si="404"/>
        <v>0</v>
      </c>
      <c r="O836" s="225"/>
      <c r="P836" s="225"/>
    </row>
    <row r="837" spans="1:16" ht="43.5" customHeight="1" x14ac:dyDescent="0.2">
      <c r="A837" s="229"/>
      <c r="B837" s="210" t="s">
        <v>12</v>
      </c>
      <c r="C837" s="129"/>
      <c r="D837" s="129"/>
      <c r="E837" s="129"/>
      <c r="F837" s="129"/>
      <c r="G837" s="93"/>
      <c r="H837" s="5">
        <f>H845+H853</f>
        <v>0</v>
      </c>
      <c r="I837" s="5">
        <f t="shared" ref="I837:N838" si="405">I845+I853</f>
        <v>0</v>
      </c>
      <c r="J837" s="5">
        <f t="shared" si="405"/>
        <v>0</v>
      </c>
      <c r="K837" s="5">
        <f t="shared" si="405"/>
        <v>0</v>
      </c>
      <c r="L837" s="5">
        <f t="shared" si="405"/>
        <v>0</v>
      </c>
      <c r="M837" s="5">
        <f t="shared" si="405"/>
        <v>0</v>
      </c>
      <c r="N837" s="5">
        <f t="shared" si="405"/>
        <v>0</v>
      </c>
      <c r="O837" s="225"/>
      <c r="P837" s="225"/>
    </row>
    <row r="838" spans="1:16" ht="13.5" customHeight="1" x14ac:dyDescent="0.2">
      <c r="A838" s="236"/>
      <c r="B838" s="210" t="s">
        <v>535</v>
      </c>
      <c r="C838" s="129"/>
      <c r="D838" s="129"/>
      <c r="E838" s="129"/>
      <c r="F838" s="129"/>
      <c r="G838" s="93"/>
      <c r="H838" s="5">
        <f>H846+H854</f>
        <v>0</v>
      </c>
      <c r="I838" s="5">
        <f t="shared" si="405"/>
        <v>0</v>
      </c>
      <c r="J838" s="5">
        <f t="shared" si="405"/>
        <v>0</v>
      </c>
      <c r="K838" s="5">
        <f t="shared" si="405"/>
        <v>0</v>
      </c>
      <c r="L838" s="5">
        <f t="shared" si="405"/>
        <v>0</v>
      </c>
      <c r="M838" s="5">
        <f t="shared" si="405"/>
        <v>0</v>
      </c>
      <c r="N838" s="5">
        <f t="shared" si="405"/>
        <v>0</v>
      </c>
      <c r="O838" s="217"/>
      <c r="P838" s="217"/>
    </row>
    <row r="839" spans="1:16" ht="25.5" x14ac:dyDescent="0.2">
      <c r="A839" s="228" t="s">
        <v>617</v>
      </c>
      <c r="B839" s="210" t="s">
        <v>104</v>
      </c>
      <c r="C839" s="1"/>
      <c r="D839" s="2"/>
      <c r="E839" s="2"/>
      <c r="F839" s="2"/>
      <c r="G839" s="93"/>
      <c r="H839" s="89">
        <f>I839+J839+K839+L839</f>
        <v>6</v>
      </c>
      <c r="I839" s="89">
        <v>2</v>
      </c>
      <c r="J839" s="89">
        <v>1</v>
      </c>
      <c r="K839" s="89">
        <v>2</v>
      </c>
      <c r="L839" s="89">
        <v>1</v>
      </c>
      <c r="M839" s="89">
        <v>6</v>
      </c>
      <c r="N839" s="89">
        <v>6</v>
      </c>
      <c r="O839" s="221" t="s">
        <v>303</v>
      </c>
      <c r="P839" s="221" t="s">
        <v>410</v>
      </c>
    </row>
    <row r="840" spans="1:16" ht="25.5" x14ac:dyDescent="0.2">
      <c r="A840" s="229"/>
      <c r="B840" s="210" t="s">
        <v>85</v>
      </c>
      <c r="C840" s="1"/>
      <c r="D840" s="2"/>
      <c r="E840" s="2"/>
      <c r="F840" s="2"/>
      <c r="G840" s="93"/>
      <c r="H840" s="5">
        <v>198</v>
      </c>
      <c r="I840" s="5" t="s">
        <v>206</v>
      </c>
      <c r="J840" s="5" t="s">
        <v>206</v>
      </c>
      <c r="K840" s="5" t="s">
        <v>206</v>
      </c>
      <c r="L840" s="5" t="s">
        <v>206</v>
      </c>
      <c r="M840" s="5">
        <f t="shared" ref="M840:N840" si="406">ROUND(M841/M839,1)</f>
        <v>253</v>
      </c>
      <c r="N840" s="5">
        <f t="shared" si="406"/>
        <v>253</v>
      </c>
      <c r="O840" s="225"/>
      <c r="P840" s="225"/>
    </row>
    <row r="841" spans="1:16" x14ac:dyDescent="0.2">
      <c r="A841" s="229"/>
      <c r="B841" s="210" t="s">
        <v>74</v>
      </c>
      <c r="C841" s="1"/>
      <c r="D841" s="2"/>
      <c r="E841" s="2"/>
      <c r="F841" s="2"/>
      <c r="G841" s="93"/>
      <c r="H841" s="5">
        <f t="shared" ref="H841:N841" si="407">SUM(H842:H845)</f>
        <v>1188</v>
      </c>
      <c r="I841" s="5">
        <f t="shared" si="407"/>
        <v>0</v>
      </c>
      <c r="J841" s="5">
        <f t="shared" si="407"/>
        <v>0</v>
      </c>
      <c r="K841" s="5">
        <f t="shared" si="407"/>
        <v>0</v>
      </c>
      <c r="L841" s="5">
        <f t="shared" si="407"/>
        <v>1188</v>
      </c>
      <c r="M841" s="5">
        <f t="shared" si="407"/>
        <v>1518</v>
      </c>
      <c r="N841" s="5">
        <f t="shared" si="407"/>
        <v>1518</v>
      </c>
      <c r="O841" s="225"/>
      <c r="P841" s="225"/>
    </row>
    <row r="842" spans="1:16" x14ac:dyDescent="0.2">
      <c r="A842" s="229"/>
      <c r="B842" s="210" t="s">
        <v>16</v>
      </c>
      <c r="C842" s="3" t="s">
        <v>41</v>
      </c>
      <c r="D842" s="2" t="s">
        <v>210</v>
      </c>
      <c r="E842" s="3" t="s">
        <v>212</v>
      </c>
      <c r="F842" s="3" t="s">
        <v>278</v>
      </c>
      <c r="G842" s="92" t="s">
        <v>45</v>
      </c>
      <c r="H842" s="5">
        <f t="shared" ref="H842:H847" si="408">I842+J842+K842+L842</f>
        <v>1188</v>
      </c>
      <c r="I842" s="5">
        <v>0</v>
      </c>
      <c r="J842" s="5">
        <v>0</v>
      </c>
      <c r="K842" s="5">
        <v>0</v>
      </c>
      <c r="L842" s="5">
        <v>1188</v>
      </c>
      <c r="M842" s="5">
        <v>1518</v>
      </c>
      <c r="N842" s="5">
        <v>1518</v>
      </c>
      <c r="O842" s="225"/>
      <c r="P842" s="225"/>
    </row>
    <row r="843" spans="1:16" x14ac:dyDescent="0.2">
      <c r="A843" s="229"/>
      <c r="B843" s="210" t="s">
        <v>14</v>
      </c>
      <c r="C843" s="1"/>
      <c r="D843" s="2"/>
      <c r="E843" s="2"/>
      <c r="F843" s="2"/>
      <c r="G843" s="93"/>
      <c r="H843" s="5">
        <f t="shared" si="408"/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225"/>
      <c r="P843" s="225"/>
    </row>
    <row r="844" spans="1:16" x14ac:dyDescent="0.2">
      <c r="A844" s="229"/>
      <c r="B844" s="210" t="s">
        <v>15</v>
      </c>
      <c r="C844" s="1"/>
      <c r="D844" s="2"/>
      <c r="E844" s="2"/>
      <c r="F844" s="2"/>
      <c r="G844" s="93"/>
      <c r="H844" s="5">
        <f t="shared" si="408"/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225"/>
      <c r="P844" s="225"/>
    </row>
    <row r="845" spans="1:16" x14ac:dyDescent="0.2">
      <c r="A845" s="229"/>
      <c r="B845" s="210" t="s">
        <v>12</v>
      </c>
      <c r="C845" s="1"/>
      <c r="D845" s="2"/>
      <c r="E845" s="2"/>
      <c r="F845" s="2"/>
      <c r="G845" s="93"/>
      <c r="H845" s="5">
        <f t="shared" si="408"/>
        <v>0</v>
      </c>
      <c r="I845" s="5">
        <v>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225"/>
      <c r="P845" s="225"/>
    </row>
    <row r="846" spans="1:16" x14ac:dyDescent="0.2">
      <c r="A846" s="236"/>
      <c r="B846" s="210" t="s">
        <v>535</v>
      </c>
      <c r="C846" s="1"/>
      <c r="D846" s="2"/>
      <c r="E846" s="2"/>
      <c r="F846" s="2"/>
      <c r="G846" s="93"/>
      <c r="H846" s="5">
        <f t="shared" si="408"/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217"/>
      <c r="P846" s="217"/>
    </row>
    <row r="847" spans="1:16" ht="25.5" x14ac:dyDescent="0.2">
      <c r="A847" s="228" t="s">
        <v>618</v>
      </c>
      <c r="B847" s="210" t="s">
        <v>104</v>
      </c>
      <c r="C847" s="1"/>
      <c r="D847" s="2"/>
      <c r="E847" s="2"/>
      <c r="F847" s="2"/>
      <c r="G847" s="93"/>
      <c r="H847" s="89">
        <f t="shared" si="408"/>
        <v>1</v>
      </c>
      <c r="I847" s="89">
        <v>0</v>
      </c>
      <c r="J847" s="89">
        <v>0</v>
      </c>
      <c r="K847" s="89">
        <v>0</v>
      </c>
      <c r="L847" s="89">
        <v>1</v>
      </c>
      <c r="M847" s="89">
        <v>0</v>
      </c>
      <c r="N847" s="89">
        <v>0</v>
      </c>
      <c r="O847" s="221" t="s">
        <v>302</v>
      </c>
      <c r="P847" s="221" t="s">
        <v>389</v>
      </c>
    </row>
    <row r="848" spans="1:16" ht="25.5" x14ac:dyDescent="0.2">
      <c r="A848" s="229"/>
      <c r="B848" s="210" t="s">
        <v>83</v>
      </c>
      <c r="C848" s="1"/>
      <c r="D848" s="2"/>
      <c r="E848" s="2"/>
      <c r="F848" s="2"/>
      <c r="G848" s="93"/>
      <c r="H848" s="5">
        <v>330</v>
      </c>
      <c r="I848" s="5" t="s">
        <v>206</v>
      </c>
      <c r="J848" s="5" t="s">
        <v>206</v>
      </c>
      <c r="K848" s="5" t="s">
        <v>206</v>
      </c>
      <c r="L848" s="5" t="s">
        <v>206</v>
      </c>
      <c r="M848" s="5">
        <v>0</v>
      </c>
      <c r="N848" s="5">
        <v>0</v>
      </c>
      <c r="O848" s="225"/>
      <c r="P848" s="225"/>
    </row>
    <row r="849" spans="1:16" x14ac:dyDescent="0.2">
      <c r="A849" s="229"/>
      <c r="B849" s="210" t="s">
        <v>74</v>
      </c>
      <c r="C849" s="1"/>
      <c r="D849" s="2"/>
      <c r="E849" s="2"/>
      <c r="F849" s="2"/>
      <c r="G849" s="93"/>
      <c r="H849" s="5">
        <f t="shared" ref="H849:N849" si="409">SUM(H850:H853)</f>
        <v>330</v>
      </c>
      <c r="I849" s="5">
        <f t="shared" si="409"/>
        <v>0</v>
      </c>
      <c r="J849" s="5">
        <f t="shared" si="409"/>
        <v>0</v>
      </c>
      <c r="K849" s="5">
        <f t="shared" si="409"/>
        <v>0</v>
      </c>
      <c r="L849" s="5">
        <f t="shared" si="409"/>
        <v>330</v>
      </c>
      <c r="M849" s="5">
        <f t="shared" si="409"/>
        <v>0</v>
      </c>
      <c r="N849" s="5">
        <f t="shared" si="409"/>
        <v>0</v>
      </c>
      <c r="O849" s="225"/>
      <c r="P849" s="225"/>
    </row>
    <row r="850" spans="1:16" x14ac:dyDescent="0.2">
      <c r="A850" s="229"/>
      <c r="B850" s="210" t="s">
        <v>16</v>
      </c>
      <c r="C850" s="3" t="s">
        <v>41</v>
      </c>
      <c r="D850" s="3" t="s">
        <v>210</v>
      </c>
      <c r="E850" s="3" t="s">
        <v>212</v>
      </c>
      <c r="F850" s="3" t="s">
        <v>278</v>
      </c>
      <c r="G850" s="92" t="s">
        <v>45</v>
      </c>
      <c r="H850" s="5">
        <f>I850+J850+K850+L850</f>
        <v>330</v>
      </c>
      <c r="I850" s="5">
        <v>0</v>
      </c>
      <c r="J850" s="5">
        <v>0</v>
      </c>
      <c r="K850" s="5">
        <v>0</v>
      </c>
      <c r="L850" s="5">
        <v>330</v>
      </c>
      <c r="M850" s="5">
        <v>0</v>
      </c>
      <c r="N850" s="5">
        <v>0</v>
      </c>
      <c r="O850" s="225"/>
      <c r="P850" s="225"/>
    </row>
    <row r="851" spans="1:16" x14ac:dyDescent="0.2">
      <c r="A851" s="229"/>
      <c r="B851" s="210" t="s">
        <v>14</v>
      </c>
      <c r="C851" s="1"/>
      <c r="D851" s="2"/>
      <c r="E851" s="2"/>
      <c r="F851" s="2"/>
      <c r="G851" s="93"/>
      <c r="H851" s="5">
        <f>I851+J851+K851+L851</f>
        <v>0</v>
      </c>
      <c r="I851" s="5"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225"/>
      <c r="P851" s="225"/>
    </row>
    <row r="852" spans="1:16" ht="13.35" customHeight="1" x14ac:dyDescent="0.2">
      <c r="A852" s="229"/>
      <c r="B852" s="210" t="s">
        <v>15</v>
      </c>
      <c r="C852" s="1"/>
      <c r="D852" s="2"/>
      <c r="E852" s="2"/>
      <c r="F852" s="2"/>
      <c r="G852" s="93"/>
      <c r="H852" s="5">
        <f>I852+J852+K852+L852</f>
        <v>0</v>
      </c>
      <c r="I852" s="5">
        <v>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225"/>
      <c r="P852" s="225"/>
    </row>
    <row r="853" spans="1:16" ht="15.75" customHeight="1" x14ac:dyDescent="0.2">
      <c r="A853" s="229"/>
      <c r="B853" s="210" t="s">
        <v>12</v>
      </c>
      <c r="C853" s="1"/>
      <c r="D853" s="2"/>
      <c r="E853" s="2"/>
      <c r="F853" s="2"/>
      <c r="G853" s="93"/>
      <c r="H853" s="5">
        <f>I853+J853+K853+L853</f>
        <v>0</v>
      </c>
      <c r="I853" s="5"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225"/>
      <c r="P853" s="225"/>
    </row>
    <row r="854" spans="1:16" ht="15.75" customHeight="1" x14ac:dyDescent="0.2">
      <c r="A854" s="236"/>
      <c r="B854" s="210" t="s">
        <v>535</v>
      </c>
      <c r="C854" s="1"/>
      <c r="D854" s="2"/>
      <c r="E854" s="2"/>
      <c r="F854" s="2"/>
      <c r="G854" s="93"/>
      <c r="H854" s="5">
        <f>I854+J854+K854+L854</f>
        <v>0</v>
      </c>
      <c r="I854" s="5"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217"/>
      <c r="P854" s="217"/>
    </row>
    <row r="855" spans="1:16" s="23" customFormat="1" ht="13.35" customHeight="1" x14ac:dyDescent="0.2">
      <c r="A855" s="239" t="s">
        <v>20</v>
      </c>
      <c r="B855" s="101" t="s">
        <v>219</v>
      </c>
      <c r="C855" s="102"/>
      <c r="D855" s="103"/>
      <c r="E855" s="103"/>
      <c r="F855" s="103"/>
      <c r="G855" s="104"/>
      <c r="H855" s="105">
        <f>H856+H857+H858+H859</f>
        <v>1518</v>
      </c>
      <c r="I855" s="105">
        <f t="shared" ref="I855:N855" si="410">I856+I857+I858+I859</f>
        <v>0</v>
      </c>
      <c r="J855" s="105">
        <f t="shared" si="410"/>
        <v>0</v>
      </c>
      <c r="K855" s="105">
        <f t="shared" si="410"/>
        <v>0</v>
      </c>
      <c r="L855" s="105">
        <f t="shared" si="410"/>
        <v>1518</v>
      </c>
      <c r="M855" s="105">
        <f t="shared" si="410"/>
        <v>1518</v>
      </c>
      <c r="N855" s="105">
        <f t="shared" si="410"/>
        <v>1518</v>
      </c>
      <c r="O855" s="239"/>
      <c r="P855" s="239"/>
    </row>
    <row r="856" spans="1:16" s="23" customFormat="1" ht="13.35" customHeight="1" x14ac:dyDescent="0.2">
      <c r="A856" s="240"/>
      <c r="B856" s="101" t="s">
        <v>7</v>
      </c>
      <c r="C856" s="102"/>
      <c r="D856" s="103"/>
      <c r="E856" s="103"/>
      <c r="F856" s="103"/>
      <c r="G856" s="104"/>
      <c r="H856" s="105">
        <f>H834</f>
        <v>1518</v>
      </c>
      <c r="I856" s="105">
        <f t="shared" ref="I856:N856" si="411">I834</f>
        <v>0</v>
      </c>
      <c r="J856" s="105">
        <f t="shared" si="411"/>
        <v>0</v>
      </c>
      <c r="K856" s="105">
        <f t="shared" si="411"/>
        <v>0</v>
      </c>
      <c r="L856" s="105">
        <f t="shared" si="411"/>
        <v>1518</v>
      </c>
      <c r="M856" s="105">
        <f t="shared" si="411"/>
        <v>1518</v>
      </c>
      <c r="N856" s="105">
        <f t="shared" si="411"/>
        <v>1518</v>
      </c>
      <c r="O856" s="240"/>
      <c r="P856" s="240"/>
    </row>
    <row r="857" spans="1:16" s="23" customFormat="1" ht="13.35" customHeight="1" x14ac:dyDescent="0.2">
      <c r="A857" s="240"/>
      <c r="B857" s="101" t="s">
        <v>14</v>
      </c>
      <c r="C857" s="102"/>
      <c r="D857" s="103"/>
      <c r="E857" s="103"/>
      <c r="F857" s="103"/>
      <c r="G857" s="104"/>
      <c r="H857" s="105">
        <f>H835</f>
        <v>0</v>
      </c>
      <c r="I857" s="105">
        <f t="shared" ref="I857:N857" si="412">I835</f>
        <v>0</v>
      </c>
      <c r="J857" s="105">
        <f t="shared" si="412"/>
        <v>0</v>
      </c>
      <c r="K857" s="105">
        <f t="shared" si="412"/>
        <v>0</v>
      </c>
      <c r="L857" s="105">
        <f t="shared" si="412"/>
        <v>0</v>
      </c>
      <c r="M857" s="105">
        <f t="shared" si="412"/>
        <v>0</v>
      </c>
      <c r="N857" s="105">
        <f t="shared" si="412"/>
        <v>0</v>
      </c>
      <c r="O857" s="240"/>
      <c r="P857" s="240"/>
    </row>
    <row r="858" spans="1:16" s="23" customFormat="1" ht="13.35" customHeight="1" x14ac:dyDescent="0.2">
      <c r="A858" s="240"/>
      <c r="B858" s="101" t="s">
        <v>15</v>
      </c>
      <c r="C858" s="102"/>
      <c r="D858" s="103"/>
      <c r="E858" s="103"/>
      <c r="F858" s="103"/>
      <c r="G858" s="104"/>
      <c r="H858" s="105">
        <f>H836</f>
        <v>0</v>
      </c>
      <c r="I858" s="105">
        <f t="shared" ref="I858:N858" si="413">I836</f>
        <v>0</v>
      </c>
      <c r="J858" s="105">
        <f t="shared" si="413"/>
        <v>0</v>
      </c>
      <c r="K858" s="105">
        <f t="shared" si="413"/>
        <v>0</v>
      </c>
      <c r="L858" s="105">
        <f t="shared" si="413"/>
        <v>0</v>
      </c>
      <c r="M858" s="105">
        <f t="shared" si="413"/>
        <v>0</v>
      </c>
      <c r="N858" s="105">
        <f t="shared" si="413"/>
        <v>0</v>
      </c>
      <c r="O858" s="240"/>
      <c r="P858" s="240"/>
    </row>
    <row r="859" spans="1:16" s="23" customFormat="1" x14ac:dyDescent="0.2">
      <c r="A859" s="240"/>
      <c r="B859" s="101" t="s">
        <v>10</v>
      </c>
      <c r="C859" s="102"/>
      <c r="D859" s="103"/>
      <c r="E859" s="103"/>
      <c r="F859" s="103"/>
      <c r="G859" s="104"/>
      <c r="H859" s="105">
        <f>H837</f>
        <v>0</v>
      </c>
      <c r="I859" s="105">
        <f t="shared" ref="I859:N860" si="414">I837</f>
        <v>0</v>
      </c>
      <c r="J859" s="105">
        <f t="shared" si="414"/>
        <v>0</v>
      </c>
      <c r="K859" s="105">
        <f t="shared" si="414"/>
        <v>0</v>
      </c>
      <c r="L859" s="105">
        <f t="shared" si="414"/>
        <v>0</v>
      </c>
      <c r="M859" s="105">
        <f t="shared" si="414"/>
        <v>0</v>
      </c>
      <c r="N859" s="105">
        <f t="shared" si="414"/>
        <v>0</v>
      </c>
      <c r="O859" s="240"/>
      <c r="P859" s="240"/>
    </row>
    <row r="860" spans="1:16" s="23" customFormat="1" x14ac:dyDescent="0.2">
      <c r="A860" s="217"/>
      <c r="B860" s="101" t="s">
        <v>535</v>
      </c>
      <c r="C860" s="102"/>
      <c r="D860" s="103"/>
      <c r="E860" s="103"/>
      <c r="F860" s="103"/>
      <c r="G860" s="104"/>
      <c r="H860" s="105">
        <f>H838</f>
        <v>0</v>
      </c>
      <c r="I860" s="105">
        <f t="shared" si="414"/>
        <v>0</v>
      </c>
      <c r="J860" s="105">
        <f t="shared" si="414"/>
        <v>0</v>
      </c>
      <c r="K860" s="105">
        <f t="shared" si="414"/>
        <v>0</v>
      </c>
      <c r="L860" s="105">
        <f t="shared" si="414"/>
        <v>0</v>
      </c>
      <c r="M860" s="105">
        <f t="shared" si="414"/>
        <v>0</v>
      </c>
      <c r="N860" s="105">
        <f t="shared" si="414"/>
        <v>0</v>
      </c>
      <c r="O860" s="217"/>
      <c r="P860" s="217"/>
    </row>
    <row r="861" spans="1:16" s="23" customFormat="1" x14ac:dyDescent="0.2">
      <c r="A861" s="239" t="s">
        <v>21</v>
      </c>
      <c r="B861" s="101" t="s">
        <v>219</v>
      </c>
      <c r="C861" s="102"/>
      <c r="D861" s="103"/>
      <c r="E861" s="103"/>
      <c r="F861" s="103"/>
      <c r="G861" s="104"/>
      <c r="H861" s="105">
        <f>SUM(H862:H866)</f>
        <v>36694674.739999995</v>
      </c>
      <c r="I861" s="105">
        <f t="shared" ref="I861:N861" si="415">SUM(I862:I866)</f>
        <v>8002507.8390699998</v>
      </c>
      <c r="J861" s="105">
        <f t="shared" si="415"/>
        <v>11552371.77837</v>
      </c>
      <c r="K861" s="105">
        <f t="shared" si="415"/>
        <v>5627314.5005600005</v>
      </c>
      <c r="L861" s="105">
        <f t="shared" si="415"/>
        <v>11512480.621999998</v>
      </c>
      <c r="M861" s="105">
        <f t="shared" si="415"/>
        <v>35570829.600000001</v>
      </c>
      <c r="N861" s="105">
        <f t="shared" si="415"/>
        <v>35951479.500000007</v>
      </c>
      <c r="O861" s="239"/>
      <c r="P861" s="239"/>
    </row>
    <row r="862" spans="1:16" s="23" customFormat="1" ht="13.35" customHeight="1" x14ac:dyDescent="0.2">
      <c r="A862" s="240"/>
      <c r="B862" s="101" t="s">
        <v>13</v>
      </c>
      <c r="C862" s="102"/>
      <c r="D862" s="103"/>
      <c r="E862" s="103"/>
      <c r="F862" s="103"/>
      <c r="G862" s="104"/>
      <c r="H862" s="105">
        <f t="shared" ref="H862:N866" si="416">H355+H422+H454+H824+H856</f>
        <v>35453285.039999992</v>
      </c>
      <c r="I862" s="105">
        <f t="shared" si="416"/>
        <v>8002507.8390699998</v>
      </c>
      <c r="J862" s="105">
        <f t="shared" si="416"/>
        <v>11529015.27837</v>
      </c>
      <c r="K862" s="105">
        <f t="shared" si="416"/>
        <v>5627314.5005600005</v>
      </c>
      <c r="L862" s="105">
        <f t="shared" si="416"/>
        <v>10294447.421999998</v>
      </c>
      <c r="M862" s="105">
        <f t="shared" si="416"/>
        <v>34798651.100000001</v>
      </c>
      <c r="N862" s="105">
        <f t="shared" si="416"/>
        <v>35938849.20000001</v>
      </c>
      <c r="O862" s="240"/>
      <c r="P862" s="240"/>
    </row>
    <row r="863" spans="1:16" s="23" customFormat="1" ht="13.35" customHeight="1" x14ac:dyDescent="0.2">
      <c r="A863" s="240"/>
      <c r="B863" s="101" t="s">
        <v>14</v>
      </c>
      <c r="C863" s="102"/>
      <c r="D863" s="103"/>
      <c r="E863" s="103"/>
      <c r="F863" s="103"/>
      <c r="G863" s="104"/>
      <c r="H863" s="105">
        <f t="shared" si="416"/>
        <v>1171846</v>
      </c>
      <c r="I863" s="105">
        <f t="shared" si="416"/>
        <v>0</v>
      </c>
      <c r="J863" s="105">
        <f t="shared" si="416"/>
        <v>0</v>
      </c>
      <c r="K863" s="105">
        <f t="shared" si="416"/>
        <v>0</v>
      </c>
      <c r="L863" s="105">
        <f t="shared" si="416"/>
        <v>1171846</v>
      </c>
      <c r="M863" s="105">
        <f t="shared" si="416"/>
        <v>754538.89999999991</v>
      </c>
      <c r="N863" s="105">
        <f t="shared" si="416"/>
        <v>0</v>
      </c>
      <c r="O863" s="240"/>
      <c r="P863" s="240"/>
    </row>
    <row r="864" spans="1:16" ht="13.35" customHeight="1" x14ac:dyDescent="0.2">
      <c r="A864" s="240"/>
      <c r="B864" s="101" t="s">
        <v>15</v>
      </c>
      <c r="C864" s="102"/>
      <c r="D864" s="103"/>
      <c r="E864" s="103"/>
      <c r="F864" s="103"/>
      <c r="G864" s="104"/>
      <c r="H864" s="105">
        <f t="shared" si="416"/>
        <v>65424.69999999999</v>
      </c>
      <c r="I864" s="105">
        <f t="shared" si="416"/>
        <v>0</v>
      </c>
      <c r="J864" s="105">
        <f t="shared" si="416"/>
        <v>23356.5</v>
      </c>
      <c r="K864" s="105">
        <f t="shared" si="416"/>
        <v>0</v>
      </c>
      <c r="L864" s="105">
        <f t="shared" si="416"/>
        <v>42068.2</v>
      </c>
      <c r="M864" s="105">
        <f t="shared" si="416"/>
        <v>17439.599999999999</v>
      </c>
      <c r="N864" s="105">
        <f t="shared" si="416"/>
        <v>12430.3</v>
      </c>
      <c r="O864" s="240"/>
      <c r="P864" s="240"/>
    </row>
    <row r="865" spans="1:16" ht="12.75" customHeight="1" x14ac:dyDescent="0.2">
      <c r="A865" s="240"/>
      <c r="B865" s="178" t="s">
        <v>12</v>
      </c>
      <c r="C865" s="179"/>
      <c r="D865" s="180"/>
      <c r="E865" s="180"/>
      <c r="F865" s="180"/>
      <c r="G865" s="181"/>
      <c r="H865" s="105">
        <f t="shared" si="416"/>
        <v>3919</v>
      </c>
      <c r="I865" s="105">
        <f t="shared" si="416"/>
        <v>0</v>
      </c>
      <c r="J865" s="105">
        <f t="shared" si="416"/>
        <v>0</v>
      </c>
      <c r="K865" s="105">
        <f t="shared" si="416"/>
        <v>0</v>
      </c>
      <c r="L865" s="105">
        <f t="shared" si="416"/>
        <v>3919</v>
      </c>
      <c r="M865" s="105">
        <f t="shared" si="416"/>
        <v>0</v>
      </c>
      <c r="N865" s="105">
        <f t="shared" si="416"/>
        <v>0</v>
      </c>
      <c r="O865" s="240"/>
      <c r="P865" s="240"/>
    </row>
    <row r="866" spans="1:16" s="22" customFormat="1" ht="12.75" customHeight="1" x14ac:dyDescent="0.2">
      <c r="A866" s="217"/>
      <c r="B866" s="101" t="s">
        <v>535</v>
      </c>
      <c r="C866" s="102"/>
      <c r="D866" s="103"/>
      <c r="E866" s="103"/>
      <c r="F866" s="103"/>
      <c r="G866" s="104"/>
      <c r="H866" s="105">
        <f t="shared" si="416"/>
        <v>200</v>
      </c>
      <c r="I866" s="105">
        <f t="shared" si="416"/>
        <v>0</v>
      </c>
      <c r="J866" s="105">
        <f t="shared" si="416"/>
        <v>0</v>
      </c>
      <c r="K866" s="105">
        <f t="shared" si="416"/>
        <v>0</v>
      </c>
      <c r="L866" s="105">
        <f t="shared" si="416"/>
        <v>200</v>
      </c>
      <c r="M866" s="105">
        <f t="shared" si="416"/>
        <v>200</v>
      </c>
      <c r="N866" s="105">
        <f t="shared" si="416"/>
        <v>200</v>
      </c>
      <c r="O866" s="217"/>
      <c r="P866" s="217"/>
    </row>
    <row r="867" spans="1:16" ht="13.35" customHeight="1" x14ac:dyDescent="0.2">
      <c r="A867" s="244" t="s">
        <v>125</v>
      </c>
      <c r="B867" s="245"/>
      <c r="C867" s="245"/>
      <c r="D867" s="245"/>
      <c r="E867" s="245"/>
      <c r="F867" s="245"/>
      <c r="G867" s="245"/>
      <c r="H867" s="245"/>
      <c r="I867" s="245"/>
      <c r="J867" s="245"/>
      <c r="K867" s="245"/>
      <c r="L867" s="245"/>
      <c r="M867" s="245"/>
      <c r="N867" s="245"/>
      <c r="O867" s="245"/>
      <c r="P867" s="246"/>
    </row>
    <row r="868" spans="1:16" ht="13.35" customHeight="1" x14ac:dyDescent="0.2">
      <c r="A868" s="263" t="s">
        <v>67</v>
      </c>
      <c r="B868" s="265"/>
      <c r="C868" s="265"/>
      <c r="D868" s="265"/>
      <c r="E868" s="265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6"/>
    </row>
    <row r="869" spans="1:16" ht="13.35" customHeight="1" x14ac:dyDescent="0.2">
      <c r="A869" s="263" t="s">
        <v>126</v>
      </c>
      <c r="B869" s="265"/>
      <c r="C869" s="265"/>
      <c r="D869" s="265"/>
      <c r="E869" s="265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6"/>
    </row>
    <row r="870" spans="1:16" ht="13.35" customHeight="1" x14ac:dyDescent="0.2">
      <c r="A870" s="263" t="s">
        <v>127</v>
      </c>
      <c r="B870" s="265"/>
      <c r="C870" s="265"/>
      <c r="D870" s="265"/>
      <c r="E870" s="265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6"/>
    </row>
    <row r="871" spans="1:16" ht="13.35" customHeight="1" x14ac:dyDescent="0.2">
      <c r="A871" s="228" t="s">
        <v>128</v>
      </c>
      <c r="B871" s="206" t="s">
        <v>204</v>
      </c>
      <c r="C871" s="1"/>
      <c r="D871" s="2"/>
      <c r="E871" s="2"/>
      <c r="F871" s="2"/>
      <c r="G871" s="93"/>
      <c r="H871" s="89">
        <v>238610</v>
      </c>
      <c r="I871" s="89">
        <v>49387</v>
      </c>
      <c r="J871" s="89">
        <v>33114</v>
      </c>
      <c r="K871" s="89">
        <v>74069</v>
      </c>
      <c r="L871" s="89">
        <v>82040</v>
      </c>
      <c r="M871" s="89">
        <v>246239</v>
      </c>
      <c r="N871" s="89">
        <v>254259</v>
      </c>
      <c r="O871" s="221" t="s">
        <v>331</v>
      </c>
      <c r="P871" s="221" t="s">
        <v>392</v>
      </c>
    </row>
    <row r="872" spans="1:16" ht="25.5" x14ac:dyDescent="0.2">
      <c r="A872" s="229"/>
      <c r="B872" s="210" t="s">
        <v>88</v>
      </c>
      <c r="C872" s="1"/>
      <c r="D872" s="2"/>
      <c r="E872" s="2"/>
      <c r="F872" s="2"/>
      <c r="G872" s="93"/>
      <c r="H872" s="5">
        <f>H880</f>
        <v>0.1</v>
      </c>
      <c r="I872" s="5" t="s">
        <v>206</v>
      </c>
      <c r="J872" s="5" t="s">
        <v>206</v>
      </c>
      <c r="K872" s="5" t="s">
        <v>206</v>
      </c>
      <c r="L872" s="5" t="s">
        <v>206</v>
      </c>
      <c r="M872" s="5">
        <f t="shared" ref="M872:N872" si="417">M880</f>
        <v>0.1</v>
      </c>
      <c r="N872" s="5">
        <f t="shared" si="417"/>
        <v>0.1</v>
      </c>
      <c r="O872" s="225"/>
      <c r="P872" s="225"/>
    </row>
    <row r="873" spans="1:16" x14ac:dyDescent="0.2">
      <c r="A873" s="229"/>
      <c r="B873" s="210" t="s">
        <v>74</v>
      </c>
      <c r="C873" s="1"/>
      <c r="D873" s="2"/>
      <c r="E873" s="2"/>
      <c r="F873" s="2"/>
      <c r="G873" s="93"/>
      <c r="H873" s="5">
        <f t="shared" ref="H873:N873" si="418">SUM(H874:H877)</f>
        <v>28093.200000000001</v>
      </c>
      <c r="I873" s="5">
        <f t="shared" si="418"/>
        <v>7908</v>
      </c>
      <c r="J873" s="5">
        <f t="shared" si="418"/>
        <v>8526</v>
      </c>
      <c r="K873" s="5">
        <f t="shared" si="418"/>
        <v>5278</v>
      </c>
      <c r="L873" s="5">
        <f t="shared" si="418"/>
        <v>6381.2</v>
      </c>
      <c r="M873" s="5">
        <f t="shared" si="418"/>
        <v>29120.799999999999</v>
      </c>
      <c r="N873" s="5">
        <f t="shared" si="418"/>
        <v>30169.3</v>
      </c>
      <c r="O873" s="225"/>
      <c r="P873" s="225"/>
    </row>
    <row r="874" spans="1:16" ht="12.75" customHeight="1" x14ac:dyDescent="0.2">
      <c r="A874" s="229"/>
      <c r="B874" s="206" t="s">
        <v>16</v>
      </c>
      <c r="C874" s="1">
        <f>C882</f>
        <v>136</v>
      </c>
      <c r="D874" s="1" t="str">
        <f t="shared" ref="D874:G874" si="419">D882</f>
        <v>07</v>
      </c>
      <c r="E874" s="1" t="str">
        <f t="shared" si="419"/>
        <v>05</v>
      </c>
      <c r="F874" s="1" t="str">
        <f t="shared" si="419"/>
        <v>0720100650</v>
      </c>
      <c r="G874" s="93">
        <f t="shared" si="419"/>
        <v>621</v>
      </c>
      <c r="H874" s="5">
        <f>H882</f>
        <v>28093.200000000001</v>
      </c>
      <c r="I874" s="5">
        <f t="shared" ref="I874:N874" si="420">I882</f>
        <v>7908</v>
      </c>
      <c r="J874" s="5">
        <f t="shared" si="420"/>
        <v>8526</v>
      </c>
      <c r="K874" s="5">
        <f t="shared" si="420"/>
        <v>5278</v>
      </c>
      <c r="L874" s="5">
        <f t="shared" si="420"/>
        <v>6381.2</v>
      </c>
      <c r="M874" s="5">
        <f t="shared" si="420"/>
        <v>29120.799999999999</v>
      </c>
      <c r="N874" s="5">
        <f t="shared" si="420"/>
        <v>30169.3</v>
      </c>
      <c r="O874" s="225"/>
      <c r="P874" s="225"/>
    </row>
    <row r="875" spans="1:16" x14ac:dyDescent="0.2">
      <c r="A875" s="229"/>
      <c r="B875" s="210" t="s">
        <v>14</v>
      </c>
      <c r="C875" s="1"/>
      <c r="D875" s="2"/>
      <c r="E875" s="2"/>
      <c r="F875" s="2"/>
      <c r="G875" s="93"/>
      <c r="H875" s="5">
        <f>H883</f>
        <v>0</v>
      </c>
      <c r="I875" s="5">
        <f t="shared" ref="I875:N875" si="421">I883</f>
        <v>0</v>
      </c>
      <c r="J875" s="5">
        <f t="shared" si="421"/>
        <v>0</v>
      </c>
      <c r="K875" s="5">
        <f t="shared" si="421"/>
        <v>0</v>
      </c>
      <c r="L875" s="5">
        <f t="shared" si="421"/>
        <v>0</v>
      </c>
      <c r="M875" s="5">
        <f t="shared" si="421"/>
        <v>0</v>
      </c>
      <c r="N875" s="5">
        <f t="shared" si="421"/>
        <v>0</v>
      </c>
      <c r="O875" s="225"/>
      <c r="P875" s="225"/>
    </row>
    <row r="876" spans="1:16" x14ac:dyDescent="0.2">
      <c r="A876" s="229"/>
      <c r="B876" s="210" t="s">
        <v>15</v>
      </c>
      <c r="C876" s="1"/>
      <c r="D876" s="2"/>
      <c r="E876" s="2"/>
      <c r="F876" s="2"/>
      <c r="G876" s="93"/>
      <c r="H876" s="5">
        <f>H884</f>
        <v>0</v>
      </c>
      <c r="I876" s="5">
        <f t="shared" ref="I876:N876" si="422">I884</f>
        <v>0</v>
      </c>
      <c r="J876" s="5">
        <f t="shared" si="422"/>
        <v>0</v>
      </c>
      <c r="K876" s="5">
        <f t="shared" si="422"/>
        <v>0</v>
      </c>
      <c r="L876" s="5">
        <f t="shared" si="422"/>
        <v>0</v>
      </c>
      <c r="M876" s="5">
        <f t="shared" si="422"/>
        <v>0</v>
      </c>
      <c r="N876" s="5">
        <f t="shared" si="422"/>
        <v>0</v>
      </c>
      <c r="O876" s="225"/>
      <c r="P876" s="225"/>
    </row>
    <row r="877" spans="1:16" x14ac:dyDescent="0.2">
      <c r="A877" s="229"/>
      <c r="B877" s="210" t="s">
        <v>12</v>
      </c>
      <c r="C877" s="1"/>
      <c r="D877" s="2"/>
      <c r="E877" s="2"/>
      <c r="F877" s="2"/>
      <c r="G877" s="93"/>
      <c r="H877" s="5">
        <f>H885</f>
        <v>0</v>
      </c>
      <c r="I877" s="5">
        <f t="shared" ref="I877:N878" si="423">I885</f>
        <v>0</v>
      </c>
      <c r="J877" s="5">
        <f t="shared" si="423"/>
        <v>0</v>
      </c>
      <c r="K877" s="5">
        <f t="shared" si="423"/>
        <v>0</v>
      </c>
      <c r="L877" s="5">
        <f t="shared" si="423"/>
        <v>0</v>
      </c>
      <c r="M877" s="5">
        <f t="shared" si="423"/>
        <v>0</v>
      </c>
      <c r="N877" s="5">
        <f t="shared" si="423"/>
        <v>0</v>
      </c>
      <c r="O877" s="225"/>
      <c r="P877" s="225"/>
    </row>
    <row r="878" spans="1:16" x14ac:dyDescent="0.2">
      <c r="A878" s="236"/>
      <c r="B878" s="209" t="s">
        <v>535</v>
      </c>
      <c r="C878" s="1"/>
      <c r="D878" s="2"/>
      <c r="E878" s="2"/>
      <c r="F878" s="2"/>
      <c r="G878" s="93"/>
      <c r="H878" s="5">
        <f>H886</f>
        <v>0</v>
      </c>
      <c r="I878" s="5">
        <f t="shared" si="423"/>
        <v>0</v>
      </c>
      <c r="J878" s="5">
        <f t="shared" si="423"/>
        <v>0</v>
      </c>
      <c r="K878" s="5">
        <f t="shared" si="423"/>
        <v>0</v>
      </c>
      <c r="L878" s="5">
        <f t="shared" si="423"/>
        <v>0</v>
      </c>
      <c r="M878" s="5">
        <f t="shared" si="423"/>
        <v>0</v>
      </c>
      <c r="N878" s="5">
        <f t="shared" si="423"/>
        <v>0</v>
      </c>
      <c r="O878" s="217"/>
      <c r="P878" s="217"/>
    </row>
    <row r="879" spans="1:16" ht="12.75" customHeight="1" x14ac:dyDescent="0.2">
      <c r="A879" s="228" t="s">
        <v>184</v>
      </c>
      <c r="B879" s="206" t="s">
        <v>204</v>
      </c>
      <c r="C879" s="1"/>
      <c r="D879" s="2"/>
      <c r="E879" s="2"/>
      <c r="F879" s="2"/>
      <c r="G879" s="93"/>
      <c r="H879" s="89">
        <v>238610</v>
      </c>
      <c r="I879" s="89">
        <v>49387</v>
      </c>
      <c r="J879" s="89">
        <v>33114</v>
      </c>
      <c r="K879" s="89">
        <v>74069</v>
      </c>
      <c r="L879" s="89">
        <v>82040</v>
      </c>
      <c r="M879" s="89">
        <v>246239</v>
      </c>
      <c r="N879" s="89">
        <v>254259</v>
      </c>
      <c r="O879" s="221" t="s">
        <v>332</v>
      </c>
      <c r="P879" s="221" t="s">
        <v>387</v>
      </c>
    </row>
    <row r="880" spans="1:16" ht="25.5" x14ac:dyDescent="0.2">
      <c r="A880" s="229"/>
      <c r="B880" s="210" t="s">
        <v>85</v>
      </c>
      <c r="C880" s="1"/>
      <c r="D880" s="2"/>
      <c r="E880" s="2"/>
      <c r="F880" s="2"/>
      <c r="G880" s="93"/>
      <c r="H880" s="5">
        <f>ROUND(H881/H879,1)</f>
        <v>0.1</v>
      </c>
      <c r="I880" s="5" t="s">
        <v>206</v>
      </c>
      <c r="J880" s="5" t="s">
        <v>206</v>
      </c>
      <c r="K880" s="5" t="s">
        <v>206</v>
      </c>
      <c r="L880" s="5" t="s">
        <v>206</v>
      </c>
      <c r="M880" s="5">
        <f t="shared" ref="M880:N880" si="424">ROUND(M881/M879,1)</f>
        <v>0.1</v>
      </c>
      <c r="N880" s="5">
        <f t="shared" si="424"/>
        <v>0.1</v>
      </c>
      <c r="O880" s="225"/>
      <c r="P880" s="225"/>
    </row>
    <row r="881" spans="1:16" x14ac:dyDescent="0.2">
      <c r="A881" s="229"/>
      <c r="B881" s="210" t="s">
        <v>74</v>
      </c>
      <c r="C881" s="1"/>
      <c r="D881" s="2"/>
      <c r="E881" s="2"/>
      <c r="F881" s="2"/>
      <c r="G881" s="93"/>
      <c r="H881" s="5">
        <f>SUM(H882:H885)</f>
        <v>28093.200000000001</v>
      </c>
      <c r="I881" s="5">
        <f t="shared" ref="I881:N881" si="425">SUM(I882:I885)</f>
        <v>7908</v>
      </c>
      <c r="J881" s="5">
        <f t="shared" si="425"/>
        <v>8526</v>
      </c>
      <c r="K881" s="5">
        <f t="shared" si="425"/>
        <v>5278</v>
      </c>
      <c r="L881" s="5">
        <f t="shared" si="425"/>
        <v>6381.2</v>
      </c>
      <c r="M881" s="5">
        <f t="shared" si="425"/>
        <v>29120.799999999999</v>
      </c>
      <c r="N881" s="5">
        <f t="shared" si="425"/>
        <v>30169.3</v>
      </c>
      <c r="O881" s="225"/>
      <c r="P881" s="225"/>
    </row>
    <row r="882" spans="1:16" ht="38.25" customHeight="1" x14ac:dyDescent="0.2">
      <c r="A882" s="229"/>
      <c r="B882" s="210" t="s">
        <v>16</v>
      </c>
      <c r="C882" s="1">
        <v>136</v>
      </c>
      <c r="D882" s="2" t="s">
        <v>210</v>
      </c>
      <c r="E882" s="3" t="s">
        <v>216</v>
      </c>
      <c r="F882" s="2" t="s">
        <v>235</v>
      </c>
      <c r="G882" s="92">
        <v>621</v>
      </c>
      <c r="H882" s="5">
        <f>I882+J882+K882+L882</f>
        <v>28093.200000000001</v>
      </c>
      <c r="I882" s="5">
        <v>7908</v>
      </c>
      <c r="J882" s="5">
        <v>8526</v>
      </c>
      <c r="K882" s="5">
        <v>5278</v>
      </c>
      <c r="L882" s="5">
        <v>6381.2</v>
      </c>
      <c r="M882" s="5">
        <v>29120.799999999999</v>
      </c>
      <c r="N882" s="5">
        <v>30169.3</v>
      </c>
      <c r="O882" s="225"/>
      <c r="P882" s="225"/>
    </row>
    <row r="883" spans="1:16" ht="25.5" customHeight="1" x14ac:dyDescent="0.2">
      <c r="A883" s="229"/>
      <c r="B883" s="210" t="s">
        <v>14</v>
      </c>
      <c r="C883" s="1"/>
      <c r="D883" s="2"/>
      <c r="E883" s="2"/>
      <c r="F883" s="2"/>
      <c r="G883" s="93"/>
      <c r="H883" s="5">
        <f>I883+J883+K883+L883</f>
        <v>0</v>
      </c>
      <c r="I883" s="5">
        <v>0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225"/>
      <c r="P883" s="225"/>
    </row>
    <row r="884" spans="1:16" x14ac:dyDescent="0.2">
      <c r="A884" s="229"/>
      <c r="B884" s="210" t="s">
        <v>15</v>
      </c>
      <c r="C884" s="1"/>
      <c r="D884" s="2"/>
      <c r="E884" s="2"/>
      <c r="F884" s="2"/>
      <c r="G884" s="93"/>
      <c r="H884" s="5">
        <f>I884+J884+K884+L884</f>
        <v>0</v>
      </c>
      <c r="I884" s="5"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225"/>
      <c r="P884" s="225"/>
    </row>
    <row r="885" spans="1:16" x14ac:dyDescent="0.2">
      <c r="A885" s="229"/>
      <c r="B885" s="210" t="s">
        <v>12</v>
      </c>
      <c r="C885" s="1"/>
      <c r="D885" s="2"/>
      <c r="E885" s="2"/>
      <c r="F885" s="2"/>
      <c r="G885" s="93"/>
      <c r="H885" s="5">
        <f>I885+J885+K885+L885</f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225"/>
      <c r="P885" s="225"/>
    </row>
    <row r="886" spans="1:16" x14ac:dyDescent="0.2">
      <c r="A886" s="236"/>
      <c r="B886" s="210" t="s">
        <v>535</v>
      </c>
      <c r="C886" s="1"/>
      <c r="D886" s="2"/>
      <c r="E886" s="2"/>
      <c r="F886" s="2"/>
      <c r="G886" s="93"/>
      <c r="H886" s="5">
        <f>I886+J886+K886+L886</f>
        <v>0</v>
      </c>
      <c r="I886" s="5">
        <v>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217"/>
      <c r="P886" s="217"/>
    </row>
    <row r="887" spans="1:16" ht="25.5" x14ac:dyDescent="0.2">
      <c r="A887" s="228" t="s">
        <v>285</v>
      </c>
      <c r="B887" s="210" t="s">
        <v>112</v>
      </c>
      <c r="C887" s="1"/>
      <c r="D887" s="2"/>
      <c r="E887" s="2"/>
      <c r="F887" s="2"/>
      <c r="G887" s="93"/>
      <c r="H887" s="5" t="s">
        <v>51</v>
      </c>
      <c r="I887" s="5" t="s">
        <v>51</v>
      </c>
      <c r="J887" s="5" t="s">
        <v>51</v>
      </c>
      <c r="K887" s="5" t="s">
        <v>51</v>
      </c>
      <c r="L887" s="5" t="s">
        <v>51</v>
      </c>
      <c r="M887" s="89" t="s">
        <v>51</v>
      </c>
      <c r="N887" s="89" t="s">
        <v>51</v>
      </c>
      <c r="O887" s="221" t="s">
        <v>333</v>
      </c>
      <c r="P887" s="221" t="s">
        <v>411</v>
      </c>
    </row>
    <row r="888" spans="1:16" ht="25.5" x14ac:dyDescent="0.2">
      <c r="A888" s="229"/>
      <c r="B888" s="210" t="s">
        <v>88</v>
      </c>
      <c r="C888" s="1"/>
      <c r="D888" s="2"/>
      <c r="E888" s="2"/>
      <c r="F888" s="2"/>
      <c r="G888" s="93"/>
      <c r="H888" s="5" t="s">
        <v>51</v>
      </c>
      <c r="I888" s="5" t="s">
        <v>206</v>
      </c>
      <c r="J888" s="5" t="s">
        <v>206</v>
      </c>
      <c r="K888" s="5" t="s">
        <v>206</v>
      </c>
      <c r="L888" s="5" t="s">
        <v>206</v>
      </c>
      <c r="M888" s="89" t="s">
        <v>51</v>
      </c>
      <c r="N888" s="89" t="s">
        <v>51</v>
      </c>
      <c r="O888" s="225"/>
      <c r="P888" s="225"/>
    </row>
    <row r="889" spans="1:16" x14ac:dyDescent="0.2">
      <c r="A889" s="229"/>
      <c r="B889" s="210" t="s">
        <v>74</v>
      </c>
      <c r="C889" s="1"/>
      <c r="D889" s="2"/>
      <c r="E889" s="2"/>
      <c r="F889" s="2"/>
      <c r="G889" s="93"/>
      <c r="H889" s="5">
        <f t="shared" ref="H889:N889" si="426">SUM(H890:H893)</f>
        <v>0</v>
      </c>
      <c r="I889" s="5">
        <f t="shared" si="426"/>
        <v>0</v>
      </c>
      <c r="J889" s="5">
        <f t="shared" si="426"/>
        <v>0</v>
      </c>
      <c r="K889" s="5">
        <f t="shared" si="426"/>
        <v>0</v>
      </c>
      <c r="L889" s="5">
        <f t="shared" si="426"/>
        <v>0</v>
      </c>
      <c r="M889" s="5">
        <f t="shared" si="426"/>
        <v>0</v>
      </c>
      <c r="N889" s="5">
        <f t="shared" si="426"/>
        <v>0</v>
      </c>
      <c r="O889" s="225"/>
      <c r="P889" s="225"/>
    </row>
    <row r="890" spans="1:16" x14ac:dyDescent="0.2">
      <c r="A890" s="229"/>
      <c r="B890" s="210" t="s">
        <v>16</v>
      </c>
      <c r="C890" s="1"/>
      <c r="D890" s="1"/>
      <c r="E890" s="1"/>
      <c r="F890" s="1"/>
      <c r="G890" s="93"/>
      <c r="H890" s="306" t="s">
        <v>397</v>
      </c>
      <c r="I890" s="307"/>
      <c r="J890" s="307"/>
      <c r="K890" s="307"/>
      <c r="L890" s="307"/>
      <c r="M890" s="307"/>
      <c r="N890" s="308"/>
      <c r="O890" s="225"/>
      <c r="P890" s="225"/>
    </row>
    <row r="891" spans="1:16" x14ac:dyDescent="0.2">
      <c r="A891" s="229"/>
      <c r="B891" s="210" t="s">
        <v>14</v>
      </c>
      <c r="C891" s="1"/>
      <c r="D891" s="2"/>
      <c r="E891" s="2"/>
      <c r="F891" s="2"/>
      <c r="G891" s="93"/>
      <c r="H891" s="5">
        <f t="shared" ref="H891:H893" si="427">SUM(I891:L891)</f>
        <v>0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225"/>
      <c r="P891" s="225"/>
    </row>
    <row r="892" spans="1:16" x14ac:dyDescent="0.2">
      <c r="A892" s="229"/>
      <c r="B892" s="210" t="s">
        <v>15</v>
      </c>
      <c r="C892" s="1"/>
      <c r="D892" s="2"/>
      <c r="E892" s="2"/>
      <c r="F892" s="2"/>
      <c r="G892" s="93"/>
      <c r="H892" s="5">
        <f t="shared" si="427"/>
        <v>0</v>
      </c>
      <c r="I892" s="5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225"/>
      <c r="P892" s="225"/>
    </row>
    <row r="893" spans="1:16" x14ac:dyDescent="0.2">
      <c r="A893" s="229"/>
      <c r="B893" s="210" t="s">
        <v>12</v>
      </c>
      <c r="C893" s="1"/>
      <c r="D893" s="2"/>
      <c r="E893" s="2"/>
      <c r="F893" s="2"/>
      <c r="G893" s="93"/>
      <c r="H893" s="5">
        <f t="shared" si="427"/>
        <v>0</v>
      </c>
      <c r="I893" s="5"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225"/>
      <c r="P893" s="225"/>
    </row>
    <row r="894" spans="1:16" x14ac:dyDescent="0.2">
      <c r="A894" s="236"/>
      <c r="B894" s="210" t="s">
        <v>535</v>
      </c>
      <c r="C894" s="1"/>
      <c r="D894" s="2"/>
      <c r="E894" s="2"/>
      <c r="F894" s="2"/>
      <c r="G894" s="93"/>
      <c r="H894" s="5">
        <f t="shared" ref="H894" si="428">SUM(I894:L894)</f>
        <v>0</v>
      </c>
      <c r="I894" s="5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217"/>
      <c r="P894" s="217"/>
    </row>
    <row r="895" spans="1:16" ht="25.5" x14ac:dyDescent="0.2">
      <c r="A895" s="228" t="s">
        <v>374</v>
      </c>
      <c r="B895" s="210" t="s">
        <v>400</v>
      </c>
      <c r="C895" s="1"/>
      <c r="D895" s="2"/>
      <c r="E895" s="2"/>
      <c r="F895" s="2"/>
      <c r="G895" s="93"/>
      <c r="H895" s="5" t="s">
        <v>51</v>
      </c>
      <c r="I895" s="5" t="s">
        <v>51</v>
      </c>
      <c r="J895" s="5" t="s">
        <v>51</v>
      </c>
      <c r="K895" s="5" t="s">
        <v>51</v>
      </c>
      <c r="L895" s="5" t="s">
        <v>51</v>
      </c>
      <c r="M895" s="89" t="s">
        <v>51</v>
      </c>
      <c r="N895" s="89" t="s">
        <v>51</v>
      </c>
      <c r="O895" s="221" t="s">
        <v>375</v>
      </c>
      <c r="P895" s="221" t="s">
        <v>401</v>
      </c>
    </row>
    <row r="896" spans="1:16" ht="25.5" x14ac:dyDescent="0.2">
      <c r="A896" s="229"/>
      <c r="B896" s="210" t="s">
        <v>85</v>
      </c>
      <c r="C896" s="1"/>
      <c r="D896" s="2"/>
      <c r="E896" s="2"/>
      <c r="F896" s="2"/>
      <c r="G896" s="93"/>
      <c r="H896" s="5" t="s">
        <v>51</v>
      </c>
      <c r="I896" s="5" t="s">
        <v>206</v>
      </c>
      <c r="J896" s="5" t="s">
        <v>206</v>
      </c>
      <c r="K896" s="5" t="s">
        <v>206</v>
      </c>
      <c r="L896" s="5" t="s">
        <v>206</v>
      </c>
      <c r="M896" s="89" t="s">
        <v>51</v>
      </c>
      <c r="N896" s="89" t="s">
        <v>51</v>
      </c>
      <c r="O896" s="225"/>
      <c r="P896" s="225"/>
    </row>
    <row r="897" spans="1:16" s="23" customFormat="1" x14ac:dyDescent="0.2">
      <c r="A897" s="229"/>
      <c r="B897" s="210" t="s">
        <v>74</v>
      </c>
      <c r="C897" s="1"/>
      <c r="D897" s="2"/>
      <c r="E897" s="2"/>
      <c r="F897" s="2"/>
      <c r="G897" s="93"/>
      <c r="H897" s="5">
        <f t="shared" ref="H897:N897" si="429">SUM(H898:H901)</f>
        <v>0</v>
      </c>
      <c r="I897" s="5">
        <f t="shared" si="429"/>
        <v>0</v>
      </c>
      <c r="J897" s="5">
        <f t="shared" si="429"/>
        <v>0</v>
      </c>
      <c r="K897" s="5">
        <f t="shared" si="429"/>
        <v>0</v>
      </c>
      <c r="L897" s="5">
        <f t="shared" si="429"/>
        <v>0</v>
      </c>
      <c r="M897" s="5">
        <f t="shared" si="429"/>
        <v>0</v>
      </c>
      <c r="N897" s="5">
        <f t="shared" si="429"/>
        <v>0</v>
      </c>
      <c r="O897" s="225"/>
      <c r="P897" s="225"/>
    </row>
    <row r="898" spans="1:16" s="23" customFormat="1" x14ac:dyDescent="0.2">
      <c r="A898" s="229"/>
      <c r="B898" s="210" t="s">
        <v>16</v>
      </c>
      <c r="C898" s="1"/>
      <c r="D898" s="2"/>
      <c r="E898" s="2"/>
      <c r="F898" s="2"/>
      <c r="G898" s="93"/>
      <c r="H898" s="306" t="s">
        <v>397</v>
      </c>
      <c r="I898" s="307"/>
      <c r="J898" s="307"/>
      <c r="K898" s="307"/>
      <c r="L898" s="307"/>
      <c r="M898" s="307"/>
      <c r="N898" s="308"/>
      <c r="O898" s="225"/>
      <c r="P898" s="225"/>
    </row>
    <row r="899" spans="1:16" s="23" customFormat="1" x14ac:dyDescent="0.2">
      <c r="A899" s="229"/>
      <c r="B899" s="210" t="s">
        <v>14</v>
      </c>
      <c r="C899" s="1"/>
      <c r="D899" s="2"/>
      <c r="E899" s="2"/>
      <c r="F899" s="2"/>
      <c r="G899" s="93"/>
      <c r="H899" s="5">
        <f t="shared" ref="H899:H901" si="430">SUM(I899:L899)</f>
        <v>0</v>
      </c>
      <c r="I899" s="5">
        <v>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225"/>
      <c r="P899" s="225"/>
    </row>
    <row r="900" spans="1:16" s="23" customFormat="1" x14ac:dyDescent="0.2">
      <c r="A900" s="229"/>
      <c r="B900" s="210" t="s">
        <v>15</v>
      </c>
      <c r="C900" s="1"/>
      <c r="D900" s="2"/>
      <c r="E900" s="2"/>
      <c r="F900" s="2"/>
      <c r="G900" s="93"/>
      <c r="H900" s="5">
        <f t="shared" si="430"/>
        <v>0</v>
      </c>
      <c r="I900" s="5">
        <v>0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225"/>
      <c r="P900" s="225"/>
    </row>
    <row r="901" spans="1:16" s="23" customFormat="1" ht="49.5" customHeight="1" x14ac:dyDescent="0.2">
      <c r="A901" s="229"/>
      <c r="B901" s="210" t="s">
        <v>12</v>
      </c>
      <c r="C901" s="1"/>
      <c r="D901" s="2"/>
      <c r="E901" s="2"/>
      <c r="F901" s="2"/>
      <c r="G901" s="93"/>
      <c r="H901" s="5">
        <f t="shared" si="430"/>
        <v>0</v>
      </c>
      <c r="I901" s="5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225"/>
      <c r="P901" s="225"/>
    </row>
    <row r="902" spans="1:16" s="23" customFormat="1" ht="18" customHeight="1" x14ac:dyDescent="0.2">
      <c r="A902" s="236"/>
      <c r="B902" s="210" t="s">
        <v>535</v>
      </c>
      <c r="C902" s="1"/>
      <c r="D902" s="2"/>
      <c r="E902" s="2"/>
      <c r="F902" s="2"/>
      <c r="G902" s="93"/>
      <c r="H902" s="5">
        <f>SUM(I902:L902)</f>
        <v>0</v>
      </c>
      <c r="I902" s="5">
        <v>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217"/>
      <c r="P902" s="217"/>
    </row>
    <row r="903" spans="1:16" s="23" customFormat="1" x14ac:dyDescent="0.2">
      <c r="A903" s="239" t="s">
        <v>22</v>
      </c>
      <c r="B903" s="101" t="s">
        <v>219</v>
      </c>
      <c r="C903" s="102"/>
      <c r="D903" s="103"/>
      <c r="E903" s="103"/>
      <c r="F903" s="103"/>
      <c r="G903" s="104"/>
      <c r="H903" s="105">
        <f>H904+H905+H906+H907</f>
        <v>28093.200000000001</v>
      </c>
      <c r="I903" s="105">
        <f>I904+I905+I906+I907</f>
        <v>7908</v>
      </c>
      <c r="J903" s="105">
        <f t="shared" ref="J903:N903" si="431">J904+J905+J906+J907</f>
        <v>8526</v>
      </c>
      <c r="K903" s="105">
        <f t="shared" si="431"/>
        <v>5278</v>
      </c>
      <c r="L903" s="105">
        <f t="shared" si="431"/>
        <v>6381.2</v>
      </c>
      <c r="M903" s="105">
        <f t="shared" si="431"/>
        <v>29120.799999999999</v>
      </c>
      <c r="N903" s="105">
        <f t="shared" si="431"/>
        <v>30169.3</v>
      </c>
      <c r="O903" s="221"/>
      <c r="P903" s="252"/>
    </row>
    <row r="904" spans="1:16" s="23" customFormat="1" x14ac:dyDescent="0.2">
      <c r="A904" s="240"/>
      <c r="B904" s="101" t="s">
        <v>7</v>
      </c>
      <c r="C904" s="102"/>
      <c r="D904" s="103"/>
      <c r="E904" s="103"/>
      <c r="F904" s="103"/>
      <c r="G904" s="104"/>
      <c r="H904" s="105">
        <f t="shared" ref="H904:N904" si="432">H874</f>
        <v>28093.200000000001</v>
      </c>
      <c r="I904" s="105">
        <f t="shared" si="432"/>
        <v>7908</v>
      </c>
      <c r="J904" s="105">
        <f t="shared" si="432"/>
        <v>8526</v>
      </c>
      <c r="K904" s="105">
        <f t="shared" si="432"/>
        <v>5278</v>
      </c>
      <c r="L904" s="105">
        <f t="shared" si="432"/>
        <v>6381.2</v>
      </c>
      <c r="M904" s="105">
        <f t="shared" si="432"/>
        <v>29120.799999999999</v>
      </c>
      <c r="N904" s="105">
        <f t="shared" si="432"/>
        <v>30169.3</v>
      </c>
      <c r="O904" s="225"/>
      <c r="P904" s="253"/>
    </row>
    <row r="905" spans="1:16" x14ac:dyDescent="0.2">
      <c r="A905" s="240"/>
      <c r="B905" s="101" t="s">
        <v>14</v>
      </c>
      <c r="C905" s="102"/>
      <c r="D905" s="103"/>
      <c r="E905" s="103"/>
      <c r="F905" s="103"/>
      <c r="G905" s="104"/>
      <c r="H905" s="105">
        <f t="shared" ref="H905:N908" si="433">H875+H891</f>
        <v>0</v>
      </c>
      <c r="I905" s="105">
        <f t="shared" si="433"/>
        <v>0</v>
      </c>
      <c r="J905" s="105">
        <f t="shared" si="433"/>
        <v>0</v>
      </c>
      <c r="K905" s="105">
        <f t="shared" si="433"/>
        <v>0</v>
      </c>
      <c r="L905" s="105">
        <f t="shared" si="433"/>
        <v>0</v>
      </c>
      <c r="M905" s="105">
        <f t="shared" si="433"/>
        <v>0</v>
      </c>
      <c r="N905" s="105">
        <f t="shared" si="433"/>
        <v>0</v>
      </c>
      <c r="O905" s="225"/>
      <c r="P905" s="253"/>
    </row>
    <row r="906" spans="1:16" x14ac:dyDescent="0.2">
      <c r="A906" s="240"/>
      <c r="B906" s="101" t="s">
        <v>15</v>
      </c>
      <c r="C906" s="102"/>
      <c r="D906" s="103"/>
      <c r="E906" s="103"/>
      <c r="F906" s="103"/>
      <c r="G906" s="104"/>
      <c r="H906" s="105">
        <f t="shared" si="433"/>
        <v>0</v>
      </c>
      <c r="I906" s="105">
        <f t="shared" si="433"/>
        <v>0</v>
      </c>
      <c r="J906" s="105">
        <f t="shared" si="433"/>
        <v>0</v>
      </c>
      <c r="K906" s="105">
        <f t="shared" si="433"/>
        <v>0</v>
      </c>
      <c r="L906" s="105">
        <f t="shared" si="433"/>
        <v>0</v>
      </c>
      <c r="M906" s="105">
        <f t="shared" si="433"/>
        <v>0</v>
      </c>
      <c r="N906" s="105">
        <f t="shared" si="433"/>
        <v>0</v>
      </c>
      <c r="O906" s="225"/>
      <c r="P906" s="253"/>
    </row>
    <row r="907" spans="1:16" x14ac:dyDescent="0.2">
      <c r="A907" s="240"/>
      <c r="B907" s="178" t="s">
        <v>10</v>
      </c>
      <c r="C907" s="179"/>
      <c r="D907" s="180"/>
      <c r="E907" s="180"/>
      <c r="F907" s="180"/>
      <c r="G907" s="181"/>
      <c r="H907" s="182">
        <f t="shared" si="433"/>
        <v>0</v>
      </c>
      <c r="I907" s="182">
        <f t="shared" si="433"/>
        <v>0</v>
      </c>
      <c r="J907" s="182">
        <f t="shared" si="433"/>
        <v>0</v>
      </c>
      <c r="K907" s="182">
        <f t="shared" si="433"/>
        <v>0</v>
      </c>
      <c r="L907" s="182">
        <f t="shared" si="433"/>
        <v>0</v>
      </c>
      <c r="M907" s="182">
        <f t="shared" si="433"/>
        <v>0</v>
      </c>
      <c r="N907" s="182">
        <f t="shared" si="433"/>
        <v>0</v>
      </c>
      <c r="O907" s="225"/>
      <c r="P907" s="253"/>
    </row>
    <row r="908" spans="1:16" s="22" customFormat="1" x14ac:dyDescent="0.2">
      <c r="A908" s="217"/>
      <c r="B908" s="101" t="s">
        <v>535</v>
      </c>
      <c r="C908" s="102"/>
      <c r="D908" s="103"/>
      <c r="E908" s="103"/>
      <c r="F908" s="103"/>
      <c r="G908" s="104"/>
      <c r="H908" s="182">
        <f t="shared" si="433"/>
        <v>0</v>
      </c>
      <c r="I908" s="182">
        <f t="shared" si="433"/>
        <v>0</v>
      </c>
      <c r="J908" s="182">
        <f t="shared" si="433"/>
        <v>0</v>
      </c>
      <c r="K908" s="182">
        <f t="shared" si="433"/>
        <v>0</v>
      </c>
      <c r="L908" s="182">
        <f t="shared" si="433"/>
        <v>0</v>
      </c>
      <c r="M908" s="182">
        <f t="shared" si="433"/>
        <v>0</v>
      </c>
      <c r="N908" s="182">
        <f t="shared" si="433"/>
        <v>0</v>
      </c>
      <c r="O908" s="217"/>
      <c r="P908" s="217"/>
    </row>
    <row r="909" spans="1:16" ht="12.75" customHeight="1" x14ac:dyDescent="0.2">
      <c r="A909" s="244" t="s">
        <v>129</v>
      </c>
      <c r="B909" s="245"/>
      <c r="C909" s="245"/>
      <c r="D909" s="245"/>
      <c r="E909" s="245"/>
      <c r="F909" s="245"/>
      <c r="G909" s="245"/>
      <c r="H909" s="245"/>
      <c r="I909" s="245"/>
      <c r="J909" s="245"/>
      <c r="K909" s="245"/>
      <c r="L909" s="245"/>
      <c r="M909" s="245"/>
      <c r="N909" s="245"/>
      <c r="O909" s="245"/>
      <c r="P909" s="246"/>
    </row>
    <row r="910" spans="1:16" x14ac:dyDescent="0.2">
      <c r="A910" s="228" t="s">
        <v>619</v>
      </c>
      <c r="B910" s="210" t="s">
        <v>106</v>
      </c>
      <c r="C910" s="1"/>
      <c r="D910" s="2"/>
      <c r="E910" s="2"/>
      <c r="F910" s="2"/>
      <c r="G910" s="93"/>
      <c r="H910" s="89">
        <v>33137</v>
      </c>
      <c r="I910" s="89">
        <v>0</v>
      </c>
      <c r="J910" s="89">
        <v>0</v>
      </c>
      <c r="K910" s="89">
        <v>0</v>
      </c>
      <c r="L910" s="89">
        <v>33137</v>
      </c>
      <c r="M910" s="89">
        <v>32776</v>
      </c>
      <c r="N910" s="89">
        <v>32740</v>
      </c>
      <c r="O910" s="221" t="s">
        <v>304</v>
      </c>
      <c r="P910" s="215" t="s">
        <v>159</v>
      </c>
    </row>
    <row r="911" spans="1:16" ht="25.5" x14ac:dyDescent="0.2">
      <c r="A911" s="229"/>
      <c r="B911" s="210" t="s">
        <v>85</v>
      </c>
      <c r="C911" s="127"/>
      <c r="D911" s="2"/>
      <c r="E911" s="2"/>
      <c r="F911" s="2"/>
      <c r="G911" s="93"/>
      <c r="H911" s="5">
        <f>H912/H910</f>
        <v>4.5266620394121375</v>
      </c>
      <c r="I911" s="5" t="s">
        <v>206</v>
      </c>
      <c r="J911" s="5" t="s">
        <v>206</v>
      </c>
      <c r="K911" s="5" t="s">
        <v>206</v>
      </c>
      <c r="L911" s="5" t="s">
        <v>206</v>
      </c>
      <c r="M911" s="5">
        <f t="shared" ref="M911:N911" si="434">M912/M910</f>
        <v>4.2714181108127898</v>
      </c>
      <c r="N911" s="5">
        <f t="shared" si="434"/>
        <v>4.1233964569334152</v>
      </c>
      <c r="O911" s="225"/>
      <c r="P911" s="216"/>
    </row>
    <row r="912" spans="1:16" x14ac:dyDescent="0.2">
      <c r="A912" s="229"/>
      <c r="B912" s="210" t="s">
        <v>74</v>
      </c>
      <c r="C912" s="1"/>
      <c r="D912" s="2"/>
      <c r="E912" s="2"/>
      <c r="F912" s="2"/>
      <c r="G912" s="93"/>
      <c r="H912" s="5">
        <f>I912+J912+K912+L912</f>
        <v>150000</v>
      </c>
      <c r="I912" s="5">
        <f t="shared" ref="I912:N912" si="435">SUM(I913:I918)</f>
        <v>14700</v>
      </c>
      <c r="J912" s="5">
        <f>SUM(J913:J918)</f>
        <v>4260</v>
      </c>
      <c r="K912" s="5">
        <f t="shared" si="435"/>
        <v>35720</v>
      </c>
      <c r="L912" s="5">
        <f t="shared" si="435"/>
        <v>95320</v>
      </c>
      <c r="M912" s="5">
        <f>SUM(M913:M918)</f>
        <v>140000</v>
      </c>
      <c r="N912" s="5">
        <f t="shared" si="435"/>
        <v>135000</v>
      </c>
      <c r="O912" s="225"/>
      <c r="P912" s="216"/>
    </row>
    <row r="913" spans="1:16" x14ac:dyDescent="0.2">
      <c r="A913" s="229"/>
      <c r="B913" s="228" t="s">
        <v>16</v>
      </c>
      <c r="C913" s="1">
        <f>C923</f>
        <v>136</v>
      </c>
      <c r="D913" s="1" t="str">
        <f t="shared" ref="D913:G913" si="436">D923</f>
        <v>10</v>
      </c>
      <c r="E913" s="1" t="str">
        <f t="shared" si="436"/>
        <v>03</v>
      </c>
      <c r="F913" s="2" t="str">
        <f>F923</f>
        <v>0720203490</v>
      </c>
      <c r="G913" s="93">
        <f t="shared" si="436"/>
        <v>321</v>
      </c>
      <c r="H913" s="5">
        <f>H923</f>
        <v>62000</v>
      </c>
      <c r="I913" s="5">
        <f t="shared" ref="I913:N913" si="437">I923</f>
        <v>14700</v>
      </c>
      <c r="J913" s="5">
        <f t="shared" si="437"/>
        <v>4260</v>
      </c>
      <c r="K913" s="5">
        <f t="shared" si="437"/>
        <v>35720</v>
      </c>
      <c r="L913" s="5">
        <f t="shared" si="437"/>
        <v>7320</v>
      </c>
      <c r="M913" s="5">
        <f t="shared" si="437"/>
        <v>62000</v>
      </c>
      <c r="N913" s="5">
        <f t="shared" si="437"/>
        <v>62000</v>
      </c>
      <c r="O913" s="225"/>
      <c r="P913" s="216"/>
    </row>
    <row r="914" spans="1:16" x14ac:dyDescent="0.2">
      <c r="A914" s="229"/>
      <c r="B914" s="229"/>
      <c r="C914" s="1">
        <v>136</v>
      </c>
      <c r="D914" s="2" t="s">
        <v>214</v>
      </c>
      <c r="E914" s="3" t="s">
        <v>215</v>
      </c>
      <c r="F914" s="2" t="s">
        <v>477</v>
      </c>
      <c r="G914" s="92">
        <v>313</v>
      </c>
      <c r="H914" s="5">
        <f>H931</f>
        <v>17380</v>
      </c>
      <c r="I914" s="5">
        <f t="shared" ref="I914:N914" si="438">I931</f>
        <v>0</v>
      </c>
      <c r="J914" s="5">
        <f t="shared" si="438"/>
        <v>0</v>
      </c>
      <c r="K914" s="5">
        <f t="shared" si="438"/>
        <v>0</v>
      </c>
      <c r="L914" s="5">
        <f t="shared" si="438"/>
        <v>17380</v>
      </c>
      <c r="M914" s="5">
        <f t="shared" si="438"/>
        <v>15180</v>
      </c>
      <c r="N914" s="5">
        <f t="shared" si="438"/>
        <v>14080</v>
      </c>
      <c r="O914" s="225"/>
      <c r="P914" s="216"/>
    </row>
    <row r="915" spans="1:16" x14ac:dyDescent="0.2">
      <c r="A915" s="229"/>
      <c r="B915" s="251"/>
      <c r="C915" s="1">
        <v>136</v>
      </c>
      <c r="D915" s="2" t="s">
        <v>210</v>
      </c>
      <c r="E915" s="3" t="s">
        <v>212</v>
      </c>
      <c r="F915" s="2" t="s">
        <v>480</v>
      </c>
      <c r="G915" s="1">
        <v>244</v>
      </c>
      <c r="H915" s="5">
        <f>H939</f>
        <v>9000</v>
      </c>
      <c r="I915" s="5">
        <f t="shared" ref="I915:N915" si="439">I939</f>
        <v>0</v>
      </c>
      <c r="J915" s="5">
        <f t="shared" si="439"/>
        <v>0</v>
      </c>
      <c r="K915" s="5">
        <f t="shared" si="439"/>
        <v>0</v>
      </c>
      <c r="L915" s="5">
        <f t="shared" si="439"/>
        <v>9000</v>
      </c>
      <c r="M915" s="5">
        <f t="shared" si="439"/>
        <v>9000</v>
      </c>
      <c r="N915" s="5">
        <f t="shared" si="439"/>
        <v>9000</v>
      </c>
      <c r="O915" s="225"/>
      <c r="P915" s="216"/>
    </row>
    <row r="916" spans="1:16" x14ac:dyDescent="0.2">
      <c r="A916" s="229"/>
      <c r="B916" s="210" t="s">
        <v>14</v>
      </c>
      <c r="C916" s="1">
        <v>136</v>
      </c>
      <c r="D916" s="2" t="s">
        <v>214</v>
      </c>
      <c r="E916" s="3" t="s">
        <v>215</v>
      </c>
      <c r="F916" s="2" t="s">
        <v>477</v>
      </c>
      <c r="G916" s="92">
        <v>313</v>
      </c>
      <c r="H916" s="5">
        <f>H932</f>
        <v>61620</v>
      </c>
      <c r="I916" s="5">
        <f t="shared" ref="I916:N916" si="440">I932</f>
        <v>0</v>
      </c>
      <c r="J916" s="5">
        <f t="shared" si="440"/>
        <v>0</v>
      </c>
      <c r="K916" s="5">
        <f t="shared" si="440"/>
        <v>0</v>
      </c>
      <c r="L916" s="5">
        <f t="shared" si="440"/>
        <v>61620</v>
      </c>
      <c r="M916" s="5">
        <f t="shared" si="440"/>
        <v>53820</v>
      </c>
      <c r="N916" s="5">
        <f t="shared" si="440"/>
        <v>49920</v>
      </c>
      <c r="O916" s="225"/>
      <c r="P916" s="216"/>
    </row>
    <row r="917" spans="1:16" x14ac:dyDescent="0.2">
      <c r="A917" s="229"/>
      <c r="B917" s="210" t="s">
        <v>15</v>
      </c>
      <c r="C917" s="1"/>
      <c r="D917" s="2"/>
      <c r="E917" s="2"/>
      <c r="F917" s="2"/>
      <c r="G917" s="93"/>
      <c r="H917" s="5">
        <f t="shared" ref="H917:H918" si="441">I917+J917+K917+L917</f>
        <v>0</v>
      </c>
      <c r="I917" s="5">
        <f>I925</f>
        <v>0</v>
      </c>
      <c r="J917" s="5">
        <f t="shared" ref="J917:N917" si="442">J925</f>
        <v>0</v>
      </c>
      <c r="K917" s="5">
        <f t="shared" si="442"/>
        <v>0</v>
      </c>
      <c r="L917" s="5">
        <f t="shared" si="442"/>
        <v>0</v>
      </c>
      <c r="M917" s="5">
        <f t="shared" si="442"/>
        <v>0</v>
      </c>
      <c r="N917" s="5">
        <f t="shared" si="442"/>
        <v>0</v>
      </c>
      <c r="O917" s="225"/>
      <c r="P917" s="216"/>
    </row>
    <row r="918" spans="1:16" x14ac:dyDescent="0.2">
      <c r="A918" s="229"/>
      <c r="B918" s="210" t="s">
        <v>12</v>
      </c>
      <c r="C918" s="1"/>
      <c r="D918" s="2"/>
      <c r="E918" s="2"/>
      <c r="F918" s="2"/>
      <c r="G918" s="93"/>
      <c r="H918" s="5">
        <f t="shared" si="441"/>
        <v>0</v>
      </c>
      <c r="I918" s="5">
        <f>I926</f>
        <v>0</v>
      </c>
      <c r="J918" s="5">
        <f t="shared" ref="J918:N919" si="443">J926</f>
        <v>0</v>
      </c>
      <c r="K918" s="5">
        <f t="shared" si="443"/>
        <v>0</v>
      </c>
      <c r="L918" s="5">
        <f t="shared" si="443"/>
        <v>0</v>
      </c>
      <c r="M918" s="5">
        <f t="shared" si="443"/>
        <v>0</v>
      </c>
      <c r="N918" s="5">
        <f t="shared" si="443"/>
        <v>0</v>
      </c>
      <c r="O918" s="225"/>
      <c r="P918" s="216"/>
    </row>
    <row r="919" spans="1:16" x14ac:dyDescent="0.2">
      <c r="A919" s="236"/>
      <c r="B919" s="210" t="s">
        <v>535</v>
      </c>
      <c r="C919" s="1"/>
      <c r="D919" s="2"/>
      <c r="E919" s="2"/>
      <c r="F919" s="2"/>
      <c r="G919" s="93"/>
      <c r="H919" s="5">
        <f t="shared" ref="H919" si="444">I919+J919+K919+L919</f>
        <v>0</v>
      </c>
      <c r="I919" s="5">
        <f>I927</f>
        <v>0</v>
      </c>
      <c r="J919" s="5">
        <f t="shared" si="443"/>
        <v>0</v>
      </c>
      <c r="K919" s="5">
        <f t="shared" si="443"/>
        <v>0</v>
      </c>
      <c r="L919" s="5">
        <f t="shared" si="443"/>
        <v>0</v>
      </c>
      <c r="M919" s="5">
        <f t="shared" si="443"/>
        <v>0</v>
      </c>
      <c r="N919" s="5">
        <f t="shared" si="443"/>
        <v>0</v>
      </c>
      <c r="O919" s="217"/>
      <c r="P919" s="217"/>
    </row>
    <row r="920" spans="1:16" x14ac:dyDescent="0.2">
      <c r="A920" s="228" t="s">
        <v>620</v>
      </c>
      <c r="B920" s="210" t="s">
        <v>106</v>
      </c>
      <c r="C920" s="1"/>
      <c r="D920" s="2"/>
      <c r="E920" s="2"/>
      <c r="F920" s="2"/>
      <c r="G920" s="93"/>
      <c r="H920" s="89">
        <v>1058</v>
      </c>
      <c r="I920" s="89">
        <v>0</v>
      </c>
      <c r="J920" s="89">
        <v>0</v>
      </c>
      <c r="K920" s="89">
        <v>0</v>
      </c>
      <c r="L920" s="89">
        <v>1058</v>
      </c>
      <c r="M920" s="89">
        <v>707</v>
      </c>
      <c r="N920" s="5">
        <v>676</v>
      </c>
      <c r="O920" s="221" t="s">
        <v>197</v>
      </c>
      <c r="P920" s="215" t="s">
        <v>170</v>
      </c>
    </row>
    <row r="921" spans="1:16" ht="25.5" x14ac:dyDescent="0.2">
      <c r="A921" s="229"/>
      <c r="B921" s="210" t="s">
        <v>85</v>
      </c>
      <c r="C921" s="1"/>
      <c r="D921" s="2"/>
      <c r="E921" s="2"/>
      <c r="F921" s="2"/>
      <c r="G921" s="93"/>
      <c r="H921" s="5">
        <f t="shared" ref="H921:N921" si="445">ROUND(H922/H920,1)</f>
        <v>58.6</v>
      </c>
      <c r="I921" s="5" t="s">
        <v>206</v>
      </c>
      <c r="J921" s="5" t="s">
        <v>206</v>
      </c>
      <c r="K921" s="5" t="s">
        <v>206</v>
      </c>
      <c r="L921" s="5" t="s">
        <v>206</v>
      </c>
      <c r="M921" s="5">
        <f t="shared" si="445"/>
        <v>87.7</v>
      </c>
      <c r="N921" s="5">
        <f t="shared" si="445"/>
        <v>91.7</v>
      </c>
      <c r="O921" s="225"/>
      <c r="P921" s="216"/>
    </row>
    <row r="922" spans="1:16" x14ac:dyDescent="0.2">
      <c r="A922" s="229"/>
      <c r="B922" s="210" t="s">
        <v>74</v>
      </c>
      <c r="C922" s="1"/>
      <c r="D922" s="2"/>
      <c r="E922" s="2"/>
      <c r="F922" s="2"/>
      <c r="G922" s="93"/>
      <c r="H922" s="5">
        <f t="shared" ref="H922:N922" si="446">SUM(H923:H926)</f>
        <v>62000</v>
      </c>
      <c r="I922" s="5">
        <f t="shared" si="446"/>
        <v>14700</v>
      </c>
      <c r="J922" s="5">
        <f t="shared" si="446"/>
        <v>4260</v>
      </c>
      <c r="K922" s="5">
        <f t="shared" si="446"/>
        <v>35720</v>
      </c>
      <c r="L922" s="5">
        <f t="shared" si="446"/>
        <v>7320</v>
      </c>
      <c r="M922" s="5">
        <f t="shared" si="446"/>
        <v>62000</v>
      </c>
      <c r="N922" s="5">
        <f t="shared" si="446"/>
        <v>62000</v>
      </c>
      <c r="O922" s="225"/>
      <c r="P922" s="216"/>
    </row>
    <row r="923" spans="1:16" x14ac:dyDescent="0.2">
      <c r="A923" s="229"/>
      <c r="B923" s="210" t="s">
        <v>16</v>
      </c>
      <c r="C923" s="1">
        <v>136</v>
      </c>
      <c r="D923" s="2" t="s">
        <v>214</v>
      </c>
      <c r="E923" s="3" t="s">
        <v>215</v>
      </c>
      <c r="F923" s="2" t="s">
        <v>261</v>
      </c>
      <c r="G923" s="93">
        <v>321</v>
      </c>
      <c r="H923" s="5">
        <f>I923+J923+K923+L923</f>
        <v>62000</v>
      </c>
      <c r="I923" s="5">
        <v>14700</v>
      </c>
      <c r="J923" s="5">
        <v>4260</v>
      </c>
      <c r="K923" s="5">
        <v>35720</v>
      </c>
      <c r="L923" s="5">
        <v>7320</v>
      </c>
      <c r="M923" s="5">
        <v>62000</v>
      </c>
      <c r="N923" s="5">
        <v>62000</v>
      </c>
      <c r="O923" s="225"/>
      <c r="P923" s="216"/>
    </row>
    <row r="924" spans="1:16" x14ac:dyDescent="0.2">
      <c r="A924" s="229"/>
      <c r="B924" s="210" t="s">
        <v>14</v>
      </c>
      <c r="C924" s="1"/>
      <c r="D924" s="2"/>
      <c r="E924" s="2"/>
      <c r="F924" s="2"/>
      <c r="G924" s="93"/>
      <c r="H924" s="5">
        <f>I924+J924+K924+L924</f>
        <v>0</v>
      </c>
      <c r="I924" s="5">
        <v>0</v>
      </c>
      <c r="J924" s="5">
        <v>0</v>
      </c>
      <c r="K924" s="5">
        <v>0</v>
      </c>
      <c r="L924" s="5">
        <v>0</v>
      </c>
      <c r="M924" s="126">
        <v>0</v>
      </c>
      <c r="N924" s="126">
        <v>0</v>
      </c>
      <c r="O924" s="225"/>
      <c r="P924" s="216"/>
    </row>
    <row r="925" spans="1:16" x14ac:dyDescent="0.2">
      <c r="A925" s="229"/>
      <c r="B925" s="210" t="s">
        <v>15</v>
      </c>
      <c r="C925" s="1"/>
      <c r="D925" s="2"/>
      <c r="E925" s="2"/>
      <c r="F925" s="2"/>
      <c r="G925" s="93"/>
      <c r="H925" s="5">
        <f>I925+J925+K925+L925</f>
        <v>0</v>
      </c>
      <c r="I925" s="5">
        <v>0</v>
      </c>
      <c r="J925" s="5">
        <v>0</v>
      </c>
      <c r="K925" s="5">
        <v>0</v>
      </c>
      <c r="L925" s="5">
        <v>0</v>
      </c>
      <c r="M925" s="126">
        <v>0</v>
      </c>
      <c r="N925" s="126">
        <v>0</v>
      </c>
      <c r="O925" s="225"/>
      <c r="P925" s="216"/>
    </row>
    <row r="926" spans="1:16" x14ac:dyDescent="0.2">
      <c r="A926" s="229"/>
      <c r="B926" s="210" t="s">
        <v>12</v>
      </c>
      <c r="C926" s="1"/>
      <c r="D926" s="2"/>
      <c r="E926" s="2"/>
      <c r="F926" s="2"/>
      <c r="G926" s="93"/>
      <c r="H926" s="5">
        <f>I926+J926+K926+L926</f>
        <v>0</v>
      </c>
      <c r="I926" s="5">
        <v>0</v>
      </c>
      <c r="J926" s="5">
        <v>0</v>
      </c>
      <c r="K926" s="5">
        <v>0</v>
      </c>
      <c r="L926" s="5">
        <v>0</v>
      </c>
      <c r="M926" s="126">
        <v>0</v>
      </c>
      <c r="N926" s="126">
        <v>0</v>
      </c>
      <c r="O926" s="225"/>
      <c r="P926" s="216"/>
    </row>
    <row r="927" spans="1:16" ht="57.75" customHeight="1" x14ac:dyDescent="0.2">
      <c r="A927" s="236"/>
      <c r="B927" s="209" t="s">
        <v>535</v>
      </c>
      <c r="C927" s="1"/>
      <c r="D927" s="2"/>
      <c r="E927" s="2"/>
      <c r="F927" s="2"/>
      <c r="G927" s="93"/>
      <c r="H927" s="5">
        <f>I927+J927+K927+L927</f>
        <v>0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217"/>
      <c r="P927" s="217"/>
    </row>
    <row r="928" spans="1:16" x14ac:dyDescent="0.2">
      <c r="A928" s="228" t="s">
        <v>621</v>
      </c>
      <c r="B928" s="206" t="s">
        <v>106</v>
      </c>
      <c r="C928" s="1"/>
      <c r="D928" s="2"/>
      <c r="E928" s="2"/>
      <c r="F928" s="2"/>
      <c r="G928" s="93"/>
      <c r="H928" s="89">
        <v>79</v>
      </c>
      <c r="I928" s="161" t="s">
        <v>51</v>
      </c>
      <c r="J928" s="161" t="s">
        <v>51</v>
      </c>
      <c r="K928" s="161" t="s">
        <v>51</v>
      </c>
      <c r="L928" s="89">
        <v>79</v>
      </c>
      <c r="M928" s="89">
        <v>69</v>
      </c>
      <c r="N928" s="89">
        <v>64</v>
      </c>
      <c r="O928" s="221" t="s">
        <v>512</v>
      </c>
      <c r="P928" s="221" t="s">
        <v>513</v>
      </c>
    </row>
    <row r="929" spans="1:16" ht="25.5" x14ac:dyDescent="0.2">
      <c r="A929" s="229"/>
      <c r="B929" s="210" t="s">
        <v>85</v>
      </c>
      <c r="C929" s="1"/>
      <c r="D929" s="2"/>
      <c r="E929" s="2"/>
      <c r="F929" s="2"/>
      <c r="G929" s="93"/>
      <c r="H929" s="5">
        <f>H930/H928</f>
        <v>1000</v>
      </c>
      <c r="I929" s="5" t="s">
        <v>206</v>
      </c>
      <c r="J929" s="5" t="s">
        <v>206</v>
      </c>
      <c r="K929" s="5" t="s">
        <v>206</v>
      </c>
      <c r="L929" s="5" t="s">
        <v>206</v>
      </c>
      <c r="M929" s="5">
        <f t="shared" ref="M929" si="447">M930/M928</f>
        <v>1000</v>
      </c>
      <c r="N929" s="5">
        <f t="shared" ref="N929" si="448">N930/N928</f>
        <v>1000</v>
      </c>
      <c r="O929" s="225"/>
      <c r="P929" s="225"/>
    </row>
    <row r="930" spans="1:16" x14ac:dyDescent="0.2">
      <c r="A930" s="229"/>
      <c r="B930" s="210" t="s">
        <v>74</v>
      </c>
      <c r="C930" s="1"/>
      <c r="D930" s="2"/>
      <c r="E930" s="2"/>
      <c r="F930" s="2"/>
      <c r="G930" s="93"/>
      <c r="H930" s="5">
        <f>SUM(H931:H934)</f>
        <v>79000</v>
      </c>
      <c r="I930" s="5">
        <f t="shared" ref="I930" si="449">SUM(I931:I934)</f>
        <v>0</v>
      </c>
      <c r="J930" s="5">
        <f t="shared" ref="J930" si="450">SUM(J931:J934)</f>
        <v>0</v>
      </c>
      <c r="K930" s="5">
        <f t="shared" ref="K930" si="451">SUM(K931:K934)</f>
        <v>0</v>
      </c>
      <c r="L930" s="5">
        <f t="shared" ref="L930" si="452">SUM(L931:L934)</f>
        <v>79000</v>
      </c>
      <c r="M930" s="5">
        <f>SUM(M931:M934)</f>
        <v>69000</v>
      </c>
      <c r="N930" s="5">
        <f t="shared" ref="N930" si="453">SUM(N931:N934)</f>
        <v>64000</v>
      </c>
      <c r="O930" s="225"/>
      <c r="P930" s="225"/>
    </row>
    <row r="931" spans="1:16" x14ac:dyDescent="0.2">
      <c r="A931" s="229"/>
      <c r="B931" s="210" t="s">
        <v>16</v>
      </c>
      <c r="C931" s="1">
        <v>136</v>
      </c>
      <c r="D931" s="2" t="s">
        <v>214</v>
      </c>
      <c r="E931" s="3" t="s">
        <v>215</v>
      </c>
      <c r="F931" s="2" t="s">
        <v>477</v>
      </c>
      <c r="G931" s="92">
        <v>313</v>
      </c>
      <c r="H931" s="5">
        <f>I931+J931+K931+L931</f>
        <v>17380</v>
      </c>
      <c r="I931" s="5">
        <v>0</v>
      </c>
      <c r="J931" s="5">
        <v>0</v>
      </c>
      <c r="K931" s="5">
        <v>0</v>
      </c>
      <c r="L931" s="5">
        <v>17380</v>
      </c>
      <c r="M931" s="5">
        <v>15180</v>
      </c>
      <c r="N931" s="5">
        <v>14080</v>
      </c>
      <c r="O931" s="225"/>
      <c r="P931" s="225"/>
    </row>
    <row r="932" spans="1:16" x14ac:dyDescent="0.2">
      <c r="A932" s="229"/>
      <c r="B932" s="210" t="s">
        <v>14</v>
      </c>
      <c r="C932" s="1">
        <v>136</v>
      </c>
      <c r="D932" s="2" t="s">
        <v>214</v>
      </c>
      <c r="E932" s="3" t="s">
        <v>215</v>
      </c>
      <c r="F932" s="2" t="s">
        <v>477</v>
      </c>
      <c r="G932" s="92">
        <v>313</v>
      </c>
      <c r="H932" s="5">
        <f>I932+J932+K932+L932</f>
        <v>61620</v>
      </c>
      <c r="I932" s="5">
        <v>0</v>
      </c>
      <c r="J932" s="5">
        <v>0</v>
      </c>
      <c r="K932" s="5">
        <v>0</v>
      </c>
      <c r="L932" s="5">
        <v>61620</v>
      </c>
      <c r="M932" s="5">
        <v>53820</v>
      </c>
      <c r="N932" s="5">
        <v>49920</v>
      </c>
      <c r="O932" s="225"/>
      <c r="P932" s="225"/>
    </row>
    <row r="933" spans="1:16" x14ac:dyDescent="0.2">
      <c r="A933" s="229"/>
      <c r="B933" s="210" t="s">
        <v>15</v>
      </c>
      <c r="C933" s="1"/>
      <c r="D933" s="2"/>
      <c r="E933" s="2"/>
      <c r="F933" s="2"/>
      <c r="G933" s="93"/>
      <c r="H933" s="5">
        <f>I933+J933+K933+L933</f>
        <v>0</v>
      </c>
      <c r="I933" s="5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225"/>
      <c r="P933" s="225"/>
    </row>
    <row r="934" spans="1:16" x14ac:dyDescent="0.2">
      <c r="A934" s="229"/>
      <c r="B934" s="210" t="s">
        <v>12</v>
      </c>
      <c r="C934" s="1"/>
      <c r="D934" s="2"/>
      <c r="E934" s="2"/>
      <c r="F934" s="2"/>
      <c r="G934" s="93"/>
      <c r="H934" s="5">
        <f>I934+J934+K934+L934</f>
        <v>0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225"/>
      <c r="P934" s="225"/>
    </row>
    <row r="935" spans="1:16" ht="54.75" customHeight="1" x14ac:dyDescent="0.2">
      <c r="A935" s="236"/>
      <c r="B935" s="209" t="s">
        <v>535</v>
      </c>
      <c r="C935" s="1"/>
      <c r="D935" s="2"/>
      <c r="E935" s="2"/>
      <c r="F935" s="2"/>
      <c r="G935" s="93"/>
      <c r="H935" s="5">
        <f>I935+J935+K935+L935</f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217"/>
      <c r="P935" s="217"/>
    </row>
    <row r="936" spans="1:16" x14ac:dyDescent="0.2">
      <c r="A936" s="228" t="s">
        <v>622</v>
      </c>
      <c r="B936" s="200" t="s">
        <v>106</v>
      </c>
      <c r="C936" s="1"/>
      <c r="D936" s="2"/>
      <c r="E936" s="2"/>
      <c r="F936" s="2"/>
      <c r="G936" s="93"/>
      <c r="H936" s="5">
        <v>32000</v>
      </c>
      <c r="I936" s="161" t="s">
        <v>51</v>
      </c>
      <c r="J936" s="161" t="s">
        <v>51</v>
      </c>
      <c r="K936" s="161" t="s">
        <v>51</v>
      </c>
      <c r="L936" s="5">
        <v>32000</v>
      </c>
      <c r="M936" s="5">
        <v>32000</v>
      </c>
      <c r="N936" s="5">
        <v>32000</v>
      </c>
      <c r="O936" s="221" t="s">
        <v>478</v>
      </c>
      <c r="P936" s="221" t="s">
        <v>479</v>
      </c>
    </row>
    <row r="937" spans="1:16" ht="25.5" x14ac:dyDescent="0.2">
      <c r="A937" s="229"/>
      <c r="B937" s="203" t="s">
        <v>85</v>
      </c>
      <c r="C937" s="1"/>
      <c r="D937" s="2"/>
      <c r="E937" s="2"/>
      <c r="F937" s="2"/>
      <c r="G937" s="93"/>
      <c r="H937" s="5">
        <v>281.25</v>
      </c>
      <c r="I937" s="5" t="s">
        <v>206</v>
      </c>
      <c r="J937" s="5" t="s">
        <v>206</v>
      </c>
      <c r="K937" s="5" t="s">
        <v>206</v>
      </c>
      <c r="L937" s="5" t="s">
        <v>206</v>
      </c>
      <c r="M937" s="5">
        <v>281.25</v>
      </c>
      <c r="N937" s="5">
        <v>281.25</v>
      </c>
      <c r="O937" s="225"/>
      <c r="P937" s="225"/>
    </row>
    <row r="938" spans="1:16" x14ac:dyDescent="0.2">
      <c r="A938" s="229"/>
      <c r="B938" s="203" t="s">
        <v>74</v>
      </c>
      <c r="C938" s="1"/>
      <c r="D938" s="2"/>
      <c r="E938" s="2"/>
      <c r="F938" s="2"/>
      <c r="G938" s="93"/>
      <c r="H938" s="5">
        <f>SUM(H939:H942)</f>
        <v>9000</v>
      </c>
      <c r="I938" s="5">
        <f t="shared" ref="I938" si="454">SUM(I939:I942)</f>
        <v>0</v>
      </c>
      <c r="J938" s="5">
        <f t="shared" ref="J938" si="455">SUM(J939:J942)</f>
        <v>0</v>
      </c>
      <c r="K938" s="5">
        <f t="shared" ref="K938" si="456">SUM(K939:K942)</f>
        <v>0</v>
      </c>
      <c r="L938" s="5">
        <f t="shared" ref="L938" si="457">SUM(L939:L942)</f>
        <v>9000</v>
      </c>
      <c r="M938" s="5">
        <f t="shared" ref="M938" si="458">SUM(M939:M942)</f>
        <v>9000</v>
      </c>
      <c r="N938" s="5">
        <f t="shared" ref="N938" si="459">SUM(N939:N942)</f>
        <v>9000</v>
      </c>
      <c r="O938" s="225"/>
      <c r="P938" s="225"/>
    </row>
    <row r="939" spans="1:16" x14ac:dyDescent="0.2">
      <c r="A939" s="229"/>
      <c r="B939" s="203" t="s">
        <v>16</v>
      </c>
      <c r="C939" s="1">
        <v>136</v>
      </c>
      <c r="D939" s="2" t="s">
        <v>210</v>
      </c>
      <c r="E939" s="3" t="s">
        <v>212</v>
      </c>
      <c r="F939" s="2" t="s">
        <v>261</v>
      </c>
      <c r="G939" s="1">
        <v>244</v>
      </c>
      <c r="H939" s="5">
        <f t="shared" ref="H939:H941" si="460">I939+J939+K939+L939</f>
        <v>9000</v>
      </c>
      <c r="I939" s="5">
        <v>0</v>
      </c>
      <c r="J939" s="5">
        <v>0</v>
      </c>
      <c r="K939" s="5">
        <v>0</v>
      </c>
      <c r="L939" s="5">
        <v>9000</v>
      </c>
      <c r="M939" s="5">
        <v>9000</v>
      </c>
      <c r="N939" s="5">
        <v>9000</v>
      </c>
      <c r="O939" s="225"/>
      <c r="P939" s="225"/>
    </row>
    <row r="940" spans="1:16" x14ac:dyDescent="0.2">
      <c r="A940" s="229"/>
      <c r="B940" s="203" t="s">
        <v>14</v>
      </c>
      <c r="C940" s="1"/>
      <c r="D940" s="2"/>
      <c r="E940" s="3"/>
      <c r="F940" s="2"/>
      <c r="G940" s="92"/>
      <c r="H940" s="5">
        <f t="shared" si="460"/>
        <v>0</v>
      </c>
      <c r="I940" s="5">
        <v>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225"/>
      <c r="P940" s="225"/>
    </row>
    <row r="941" spans="1:16" x14ac:dyDescent="0.2">
      <c r="A941" s="229"/>
      <c r="B941" s="203" t="s">
        <v>15</v>
      </c>
      <c r="C941" s="1"/>
      <c r="D941" s="2"/>
      <c r="E941" s="2"/>
      <c r="F941" s="2"/>
      <c r="G941" s="93"/>
      <c r="H941" s="5">
        <f t="shared" si="460"/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225"/>
      <c r="P941" s="225"/>
    </row>
    <row r="942" spans="1:16" ht="84.75" customHeight="1" x14ac:dyDescent="0.2">
      <c r="A942" s="229"/>
      <c r="B942" s="203" t="s">
        <v>12</v>
      </c>
      <c r="C942" s="1"/>
      <c r="D942" s="2"/>
      <c r="E942" s="2"/>
      <c r="F942" s="2"/>
      <c r="G942" s="93"/>
      <c r="H942" s="5">
        <f>I942+J942+K942+L942</f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225"/>
      <c r="P942" s="225"/>
    </row>
    <row r="943" spans="1:16" ht="18.75" customHeight="1" x14ac:dyDescent="0.2">
      <c r="A943" s="236"/>
      <c r="B943" s="202" t="s">
        <v>535</v>
      </c>
      <c r="C943" s="1"/>
      <c r="D943" s="2"/>
      <c r="E943" s="2"/>
      <c r="F943" s="2"/>
      <c r="G943" s="93"/>
      <c r="H943" s="5">
        <f>I943+J943+K943+L943</f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217"/>
      <c r="P943" s="217"/>
    </row>
    <row r="944" spans="1:16" x14ac:dyDescent="0.2">
      <c r="A944" s="228" t="s">
        <v>623</v>
      </c>
      <c r="B944" s="122" t="s">
        <v>106</v>
      </c>
      <c r="C944" s="1"/>
      <c r="D944" s="2"/>
      <c r="E944" s="2"/>
      <c r="F944" s="2"/>
      <c r="G944" s="93"/>
      <c r="H944" s="5" t="s">
        <v>51</v>
      </c>
      <c r="I944" s="161" t="s">
        <v>51</v>
      </c>
      <c r="J944" s="161" t="s">
        <v>51</v>
      </c>
      <c r="K944" s="161" t="s">
        <v>51</v>
      </c>
      <c r="L944" s="5" t="s">
        <v>51</v>
      </c>
      <c r="M944" s="5" t="s">
        <v>51</v>
      </c>
      <c r="N944" s="5" t="s">
        <v>51</v>
      </c>
      <c r="O944" s="221" t="s">
        <v>197</v>
      </c>
      <c r="P944" s="221" t="s">
        <v>566</v>
      </c>
    </row>
    <row r="945" spans="1:16" ht="25.5" x14ac:dyDescent="0.2">
      <c r="A945" s="229"/>
      <c r="B945" s="124" t="s">
        <v>85</v>
      </c>
      <c r="C945" s="1"/>
      <c r="D945" s="2"/>
      <c r="E945" s="2"/>
      <c r="F945" s="2"/>
      <c r="G945" s="93"/>
      <c r="H945" s="5" t="s">
        <v>51</v>
      </c>
      <c r="I945" s="5" t="s">
        <v>206</v>
      </c>
      <c r="J945" s="5" t="s">
        <v>206</v>
      </c>
      <c r="K945" s="5" t="s">
        <v>206</v>
      </c>
      <c r="L945" s="5" t="s">
        <v>206</v>
      </c>
      <c r="M945" s="5" t="s">
        <v>51</v>
      </c>
      <c r="N945" s="5" t="s">
        <v>51</v>
      </c>
      <c r="O945" s="225"/>
      <c r="P945" s="225"/>
    </row>
    <row r="946" spans="1:16" x14ac:dyDescent="0.2">
      <c r="A946" s="229"/>
      <c r="B946" s="124" t="s">
        <v>74</v>
      </c>
      <c r="C946" s="1"/>
      <c r="D946" s="2"/>
      <c r="E946" s="2"/>
      <c r="F946" s="2"/>
      <c r="G946" s="93"/>
      <c r="H946" s="5">
        <f>SUM(H947:H950)</f>
        <v>2760</v>
      </c>
      <c r="I946" s="5">
        <f t="shared" ref="I946" si="461">SUM(I947:I950)</f>
        <v>0</v>
      </c>
      <c r="J946" s="5">
        <f t="shared" ref="J946" si="462">SUM(J947:J950)</f>
        <v>0</v>
      </c>
      <c r="K946" s="5">
        <f t="shared" ref="K946" si="463">SUM(K947:K950)</f>
        <v>0</v>
      </c>
      <c r="L946" s="5">
        <f t="shared" ref="L946" si="464">SUM(L947:L950)</f>
        <v>2760</v>
      </c>
      <c r="M946" s="5">
        <f t="shared" ref="M946" si="465">SUM(M947:M950)</f>
        <v>0</v>
      </c>
      <c r="N946" s="5">
        <f t="shared" ref="N946" si="466">SUM(N947:N950)</f>
        <v>0</v>
      </c>
      <c r="O946" s="225"/>
      <c r="P946" s="225"/>
    </row>
    <row r="947" spans="1:16" x14ac:dyDescent="0.2">
      <c r="A947" s="229"/>
      <c r="B947" s="124" t="s">
        <v>16</v>
      </c>
      <c r="C947" s="1">
        <v>136</v>
      </c>
      <c r="D947" s="2" t="s">
        <v>210</v>
      </c>
      <c r="E947" s="3" t="s">
        <v>212</v>
      </c>
      <c r="F947" s="2" t="s">
        <v>476</v>
      </c>
      <c r="G947" s="92">
        <v>612</v>
      </c>
      <c r="H947" s="5">
        <f>I947+J947+K947+L947</f>
        <v>2760</v>
      </c>
      <c r="I947" s="5">
        <v>0</v>
      </c>
      <c r="J947" s="5">
        <v>0</v>
      </c>
      <c r="K947" s="5">
        <v>0</v>
      </c>
      <c r="L947" s="5">
        <v>2760</v>
      </c>
      <c r="M947" s="5">
        <v>0</v>
      </c>
      <c r="N947" s="5">
        <v>0</v>
      </c>
      <c r="O947" s="225"/>
      <c r="P947" s="225"/>
    </row>
    <row r="948" spans="1:16" x14ac:dyDescent="0.2">
      <c r="A948" s="229"/>
      <c r="B948" s="124" t="s">
        <v>14</v>
      </c>
      <c r="C948" s="1"/>
      <c r="D948" s="2"/>
      <c r="E948" s="2"/>
      <c r="F948" s="2"/>
      <c r="G948" s="93"/>
      <c r="H948" s="5">
        <f>I948+J948+K948+L948</f>
        <v>0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225"/>
      <c r="P948" s="225"/>
    </row>
    <row r="949" spans="1:16" x14ac:dyDescent="0.2">
      <c r="A949" s="229"/>
      <c r="B949" s="124" t="s">
        <v>15</v>
      </c>
      <c r="C949" s="1"/>
      <c r="D949" s="2"/>
      <c r="E949" s="2"/>
      <c r="F949" s="2"/>
      <c r="G949" s="93"/>
      <c r="H949" s="5">
        <f>I949+J949+K949+L949</f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225"/>
      <c r="P949" s="225"/>
    </row>
    <row r="950" spans="1:16" x14ac:dyDescent="0.2">
      <c r="A950" s="229"/>
      <c r="B950" s="124" t="s">
        <v>12</v>
      </c>
      <c r="C950" s="1"/>
      <c r="D950" s="2"/>
      <c r="E950" s="2"/>
      <c r="F950" s="2"/>
      <c r="G950" s="93"/>
      <c r="H950" s="5">
        <f>I950+J950+K950+L950</f>
        <v>0</v>
      </c>
      <c r="I950" s="5">
        <v>0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225"/>
      <c r="P950" s="225"/>
    </row>
    <row r="951" spans="1:16" x14ac:dyDescent="0.2">
      <c r="A951" s="236"/>
      <c r="B951" s="174" t="s">
        <v>535</v>
      </c>
      <c r="C951" s="1"/>
      <c r="D951" s="2"/>
      <c r="E951" s="2"/>
      <c r="F951" s="2"/>
      <c r="G951" s="93"/>
      <c r="H951" s="5">
        <f>I951+J951+K951+L951</f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217"/>
      <c r="P951" s="217"/>
    </row>
    <row r="952" spans="1:16" x14ac:dyDescent="0.2">
      <c r="A952" s="239" t="s">
        <v>23</v>
      </c>
      <c r="B952" s="101" t="s">
        <v>219</v>
      </c>
      <c r="C952" s="102"/>
      <c r="D952" s="103"/>
      <c r="E952" s="103"/>
      <c r="F952" s="103"/>
      <c r="G952" s="104"/>
      <c r="H952" s="105">
        <f>H953+H954+H955+H956</f>
        <v>152760</v>
      </c>
      <c r="I952" s="105">
        <f t="shared" ref="I952:N952" si="467">I953+I954+I955+I956</f>
        <v>14700</v>
      </c>
      <c r="J952" s="105">
        <f t="shared" si="467"/>
        <v>4260</v>
      </c>
      <c r="K952" s="105">
        <f t="shared" si="467"/>
        <v>35720</v>
      </c>
      <c r="L952" s="105">
        <f t="shared" si="467"/>
        <v>98080</v>
      </c>
      <c r="M952" s="105">
        <f t="shared" si="467"/>
        <v>140000</v>
      </c>
      <c r="N952" s="105">
        <f t="shared" si="467"/>
        <v>135000</v>
      </c>
      <c r="O952" s="221"/>
      <c r="P952" s="215"/>
    </row>
    <row r="953" spans="1:16" x14ac:dyDescent="0.2">
      <c r="A953" s="240"/>
      <c r="B953" s="101" t="s">
        <v>7</v>
      </c>
      <c r="C953" s="102"/>
      <c r="D953" s="103"/>
      <c r="E953" s="103"/>
      <c r="F953" s="103"/>
      <c r="G953" s="104"/>
      <c r="H953" s="105">
        <f>H913+H914+H915+H947</f>
        <v>91140</v>
      </c>
      <c r="I953" s="105">
        <f t="shared" ref="I953:L953" si="468">I913+I914+I915+I947</f>
        <v>14700</v>
      </c>
      <c r="J953" s="105">
        <f t="shared" si="468"/>
        <v>4260</v>
      </c>
      <c r="K953" s="105">
        <f t="shared" si="468"/>
        <v>35720</v>
      </c>
      <c r="L953" s="105">
        <f t="shared" si="468"/>
        <v>36460</v>
      </c>
      <c r="M953" s="105">
        <f>M913+M914+M915+M947</f>
        <v>86180</v>
      </c>
      <c r="N953" s="105">
        <f>N913+N914+N915+N947</f>
        <v>85080</v>
      </c>
      <c r="O953" s="225"/>
      <c r="P953" s="216"/>
    </row>
    <row r="954" spans="1:16" x14ac:dyDescent="0.2">
      <c r="A954" s="240"/>
      <c r="B954" s="101" t="s">
        <v>14</v>
      </c>
      <c r="C954" s="102"/>
      <c r="D954" s="103"/>
      <c r="E954" s="103"/>
      <c r="F954" s="103"/>
      <c r="G954" s="104"/>
      <c r="H954" s="105">
        <f>H916+H948</f>
        <v>61620</v>
      </c>
      <c r="I954" s="105">
        <f t="shared" ref="I954:N954" si="469">I916+I948</f>
        <v>0</v>
      </c>
      <c r="J954" s="105">
        <f t="shared" si="469"/>
        <v>0</v>
      </c>
      <c r="K954" s="105">
        <f t="shared" si="469"/>
        <v>0</v>
      </c>
      <c r="L954" s="105">
        <f t="shared" si="469"/>
        <v>61620</v>
      </c>
      <c r="M954" s="105">
        <f t="shared" si="469"/>
        <v>53820</v>
      </c>
      <c r="N954" s="105">
        <f t="shared" si="469"/>
        <v>49920</v>
      </c>
      <c r="O954" s="225"/>
      <c r="P954" s="216"/>
    </row>
    <row r="955" spans="1:16" x14ac:dyDescent="0.2">
      <c r="A955" s="240"/>
      <c r="B955" s="101" t="s">
        <v>15</v>
      </c>
      <c r="C955" s="102"/>
      <c r="D955" s="103"/>
      <c r="E955" s="103"/>
      <c r="F955" s="103"/>
      <c r="G955" s="104"/>
      <c r="H955" s="105">
        <f t="shared" ref="H955:N957" si="470">H925</f>
        <v>0</v>
      </c>
      <c r="I955" s="105">
        <f t="shared" si="470"/>
        <v>0</v>
      </c>
      <c r="J955" s="105">
        <f t="shared" si="470"/>
        <v>0</v>
      </c>
      <c r="K955" s="105">
        <f t="shared" si="470"/>
        <v>0</v>
      </c>
      <c r="L955" s="105">
        <f t="shared" si="470"/>
        <v>0</v>
      </c>
      <c r="M955" s="105">
        <f t="shared" si="470"/>
        <v>0</v>
      </c>
      <c r="N955" s="105">
        <f t="shared" si="470"/>
        <v>0</v>
      </c>
      <c r="O955" s="225"/>
      <c r="P955" s="216"/>
    </row>
    <row r="956" spans="1:16" x14ac:dyDescent="0.2">
      <c r="A956" s="240"/>
      <c r="B956" s="101" t="s">
        <v>10</v>
      </c>
      <c r="C956" s="102"/>
      <c r="D956" s="103"/>
      <c r="E956" s="103"/>
      <c r="F956" s="103"/>
      <c r="G956" s="104"/>
      <c r="H956" s="105">
        <f t="shared" si="470"/>
        <v>0</v>
      </c>
      <c r="I956" s="105">
        <f t="shared" si="470"/>
        <v>0</v>
      </c>
      <c r="J956" s="105">
        <f t="shared" si="470"/>
        <v>0</v>
      </c>
      <c r="K956" s="105">
        <f t="shared" si="470"/>
        <v>0</v>
      </c>
      <c r="L956" s="105">
        <f t="shared" si="470"/>
        <v>0</v>
      </c>
      <c r="M956" s="105">
        <f t="shared" si="470"/>
        <v>0</v>
      </c>
      <c r="N956" s="105">
        <f t="shared" si="470"/>
        <v>0</v>
      </c>
      <c r="O956" s="225"/>
      <c r="P956" s="216"/>
    </row>
    <row r="957" spans="1:16" x14ac:dyDescent="0.2">
      <c r="A957" s="220"/>
      <c r="B957" s="101" t="s">
        <v>535</v>
      </c>
      <c r="C957" s="102"/>
      <c r="D957" s="103"/>
      <c r="E957" s="103"/>
      <c r="F957" s="103"/>
      <c r="G957" s="104"/>
      <c r="H957" s="105">
        <f t="shared" si="470"/>
        <v>0</v>
      </c>
      <c r="I957" s="105">
        <f t="shared" si="470"/>
        <v>0</v>
      </c>
      <c r="J957" s="105">
        <f t="shared" si="470"/>
        <v>0</v>
      </c>
      <c r="K957" s="105">
        <f t="shared" si="470"/>
        <v>0</v>
      </c>
      <c r="L957" s="105">
        <f t="shared" si="470"/>
        <v>0</v>
      </c>
      <c r="M957" s="105">
        <f t="shared" si="470"/>
        <v>0</v>
      </c>
      <c r="N957" s="105">
        <f t="shared" si="470"/>
        <v>0</v>
      </c>
      <c r="O957" s="225"/>
      <c r="P957" s="216"/>
    </row>
    <row r="958" spans="1:16" x14ac:dyDescent="0.2">
      <c r="A958" s="239" t="s">
        <v>24</v>
      </c>
      <c r="B958" s="101" t="s">
        <v>219</v>
      </c>
      <c r="C958" s="102"/>
      <c r="D958" s="103"/>
      <c r="E958" s="103"/>
      <c r="F958" s="103"/>
      <c r="G958" s="104"/>
      <c r="H958" s="105">
        <f>SUM(H959:H962)</f>
        <v>180853.2</v>
      </c>
      <c r="I958" s="105">
        <f t="shared" ref="I958:M958" si="471">SUM(I959:I962)</f>
        <v>22608</v>
      </c>
      <c r="J958" s="105">
        <f t="shared" si="471"/>
        <v>12786</v>
      </c>
      <c r="K958" s="105">
        <f t="shared" si="471"/>
        <v>40998</v>
      </c>
      <c r="L958" s="105">
        <f t="shared" si="471"/>
        <v>104461.2</v>
      </c>
      <c r="M958" s="105">
        <f t="shared" si="471"/>
        <v>169120.8</v>
      </c>
      <c r="N958" s="105">
        <f>SUM(N959:N962)</f>
        <v>165169.29999999999</v>
      </c>
      <c r="O958" s="225"/>
      <c r="P958" s="216"/>
    </row>
    <row r="959" spans="1:16" x14ac:dyDescent="0.2">
      <c r="A959" s="240"/>
      <c r="B959" s="101" t="s">
        <v>13</v>
      </c>
      <c r="C959" s="102"/>
      <c r="D959" s="103"/>
      <c r="E959" s="103"/>
      <c r="F959" s="103"/>
      <c r="G959" s="104"/>
      <c r="H959" s="105">
        <f>H904+H953</f>
        <v>119233.2</v>
      </c>
      <c r="I959" s="105">
        <f t="shared" ref="I959:N959" si="472">I904+I953</f>
        <v>22608</v>
      </c>
      <c r="J959" s="105">
        <f t="shared" si="472"/>
        <v>12786</v>
      </c>
      <c r="K959" s="105">
        <f t="shared" si="472"/>
        <v>40998</v>
      </c>
      <c r="L959" s="105">
        <f t="shared" si="472"/>
        <v>42841.2</v>
      </c>
      <c r="M959" s="105">
        <f>M904+M953</f>
        <v>115300.8</v>
      </c>
      <c r="N959" s="105">
        <f t="shared" si="472"/>
        <v>115249.3</v>
      </c>
      <c r="O959" s="225"/>
      <c r="P959" s="216"/>
    </row>
    <row r="960" spans="1:16" x14ac:dyDescent="0.2">
      <c r="A960" s="240"/>
      <c r="B960" s="101" t="s">
        <v>14</v>
      </c>
      <c r="C960" s="102"/>
      <c r="D960" s="103"/>
      <c r="E960" s="103"/>
      <c r="F960" s="103"/>
      <c r="G960" s="104"/>
      <c r="H960" s="105">
        <f>H905+H954</f>
        <v>61620</v>
      </c>
      <c r="I960" s="105">
        <f t="shared" ref="I960:L963" si="473">I905+I954</f>
        <v>0</v>
      </c>
      <c r="J960" s="105">
        <f t="shared" si="473"/>
        <v>0</v>
      </c>
      <c r="K960" s="105">
        <f t="shared" si="473"/>
        <v>0</v>
      </c>
      <c r="L960" s="105">
        <f t="shared" si="473"/>
        <v>61620</v>
      </c>
      <c r="M960" s="105">
        <f>M905+M954</f>
        <v>53820</v>
      </c>
      <c r="N960" s="105">
        <f>N905+N954</f>
        <v>49920</v>
      </c>
      <c r="O960" s="225"/>
      <c r="P960" s="216"/>
    </row>
    <row r="961" spans="1:16" x14ac:dyDescent="0.2">
      <c r="A961" s="240"/>
      <c r="B961" s="101" t="s">
        <v>15</v>
      </c>
      <c r="C961" s="102"/>
      <c r="D961" s="103"/>
      <c r="E961" s="103"/>
      <c r="F961" s="103"/>
      <c r="G961" s="104"/>
      <c r="H961" s="105">
        <f>H906+H955</f>
        <v>0</v>
      </c>
      <c r="I961" s="105">
        <f t="shared" si="473"/>
        <v>0</v>
      </c>
      <c r="J961" s="105">
        <f t="shared" si="473"/>
        <v>0</v>
      </c>
      <c r="K961" s="105">
        <f t="shared" si="473"/>
        <v>0</v>
      </c>
      <c r="L961" s="105">
        <f t="shared" si="473"/>
        <v>0</v>
      </c>
      <c r="M961" s="105">
        <f>M906+M955</f>
        <v>0</v>
      </c>
      <c r="N961" s="105">
        <f>N906+N955</f>
        <v>0</v>
      </c>
      <c r="O961" s="225"/>
      <c r="P961" s="216"/>
    </row>
    <row r="962" spans="1:16" x14ac:dyDescent="0.2">
      <c r="A962" s="240"/>
      <c r="B962" s="178" t="s">
        <v>12</v>
      </c>
      <c r="C962" s="179"/>
      <c r="D962" s="180"/>
      <c r="E962" s="180"/>
      <c r="F962" s="103"/>
      <c r="G962" s="104"/>
      <c r="H962" s="105">
        <f>H907+H956</f>
        <v>0</v>
      </c>
      <c r="I962" s="105">
        <f t="shared" si="473"/>
        <v>0</v>
      </c>
      <c r="J962" s="105">
        <f t="shared" si="473"/>
        <v>0</v>
      </c>
      <c r="K962" s="105">
        <f t="shared" si="473"/>
        <v>0</v>
      </c>
      <c r="L962" s="105">
        <f t="shared" si="473"/>
        <v>0</v>
      </c>
      <c r="M962" s="105">
        <f>M907+M956</f>
        <v>0</v>
      </c>
      <c r="N962" s="105">
        <f>N907+N956</f>
        <v>0</v>
      </c>
      <c r="O962" s="225"/>
      <c r="P962" s="216"/>
    </row>
    <row r="963" spans="1:16" s="22" customFormat="1" x14ac:dyDescent="0.2">
      <c r="A963" s="220"/>
      <c r="B963" s="101" t="s">
        <v>535</v>
      </c>
      <c r="C963" s="102"/>
      <c r="D963" s="103"/>
      <c r="E963" s="103"/>
      <c r="F963" s="103"/>
      <c r="G963" s="104"/>
      <c r="H963" s="105">
        <f>H908+H957</f>
        <v>0</v>
      </c>
      <c r="I963" s="105">
        <f t="shared" si="473"/>
        <v>0</v>
      </c>
      <c r="J963" s="105">
        <f t="shared" si="473"/>
        <v>0</v>
      </c>
      <c r="K963" s="105">
        <f t="shared" si="473"/>
        <v>0</v>
      </c>
      <c r="L963" s="105">
        <f t="shared" si="473"/>
        <v>0</v>
      </c>
      <c r="M963" s="105">
        <f>M908+M957</f>
        <v>0</v>
      </c>
      <c r="N963" s="105">
        <f>N908+N957</f>
        <v>0</v>
      </c>
      <c r="O963" s="279"/>
      <c r="P963" s="313"/>
    </row>
    <row r="964" spans="1:16" s="23" customFormat="1" ht="12.75" customHeight="1" x14ac:dyDescent="0.2">
      <c r="A964" s="244" t="s">
        <v>130</v>
      </c>
      <c r="B964" s="245"/>
      <c r="C964" s="245"/>
      <c r="D964" s="245"/>
      <c r="E964" s="245"/>
      <c r="F964" s="245"/>
      <c r="G964" s="245"/>
      <c r="H964" s="245"/>
      <c r="I964" s="245"/>
      <c r="J964" s="245"/>
      <c r="K964" s="245"/>
      <c r="L964" s="245"/>
      <c r="M964" s="245"/>
      <c r="N964" s="245"/>
      <c r="O964" s="245"/>
      <c r="P964" s="246"/>
    </row>
    <row r="965" spans="1:16" s="23" customFormat="1" ht="12.75" customHeight="1" x14ac:dyDescent="0.2">
      <c r="A965" s="263" t="s">
        <v>169</v>
      </c>
      <c r="B965" s="265"/>
      <c r="C965" s="265"/>
      <c r="D965" s="265"/>
      <c r="E965" s="265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6"/>
    </row>
    <row r="966" spans="1:16" s="23" customFormat="1" ht="12.75" customHeight="1" x14ac:dyDescent="0.2">
      <c r="A966" s="263" t="s">
        <v>631</v>
      </c>
      <c r="B966" s="265"/>
      <c r="C966" s="265"/>
      <c r="D966" s="265"/>
      <c r="E966" s="265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6"/>
    </row>
    <row r="967" spans="1:16" s="23" customFormat="1" ht="13.35" customHeight="1" x14ac:dyDescent="0.2">
      <c r="A967" s="263" t="s">
        <v>131</v>
      </c>
      <c r="B967" s="265"/>
      <c r="C967" s="265"/>
      <c r="D967" s="265"/>
      <c r="E967" s="265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6"/>
    </row>
    <row r="968" spans="1:16" ht="13.35" customHeight="1" x14ac:dyDescent="0.2">
      <c r="A968" s="248" t="s">
        <v>567</v>
      </c>
      <c r="B968" s="124" t="s">
        <v>105</v>
      </c>
      <c r="C968" s="1"/>
      <c r="D968" s="2"/>
      <c r="E968" s="2"/>
      <c r="F968" s="2"/>
      <c r="G968" s="1"/>
      <c r="H968" s="5" t="s">
        <v>51</v>
      </c>
      <c r="I968" s="5" t="s">
        <v>51</v>
      </c>
      <c r="J968" s="5" t="s">
        <v>51</v>
      </c>
      <c r="K968" s="5" t="s">
        <v>51</v>
      </c>
      <c r="L968" s="5" t="s">
        <v>51</v>
      </c>
      <c r="M968" s="5" t="s">
        <v>51</v>
      </c>
      <c r="N968" s="5" t="s">
        <v>51</v>
      </c>
      <c r="O968" s="221" t="s">
        <v>335</v>
      </c>
      <c r="P968" s="221" t="s">
        <v>269</v>
      </c>
    </row>
    <row r="969" spans="1:16" ht="25.5" x14ac:dyDescent="0.2">
      <c r="A969" s="249"/>
      <c r="B969" s="124" t="s">
        <v>85</v>
      </c>
      <c r="C969" s="1"/>
      <c r="D969" s="2"/>
      <c r="E969" s="2"/>
      <c r="F969" s="2"/>
      <c r="G969" s="1"/>
      <c r="H969" s="5" t="s">
        <v>51</v>
      </c>
      <c r="I969" s="5" t="s">
        <v>206</v>
      </c>
      <c r="J969" s="5" t="s">
        <v>206</v>
      </c>
      <c r="K969" s="5" t="s">
        <v>206</v>
      </c>
      <c r="L969" s="5" t="s">
        <v>206</v>
      </c>
      <c r="M969" s="5" t="s">
        <v>51</v>
      </c>
      <c r="N969" s="5" t="s">
        <v>51</v>
      </c>
      <c r="O969" s="225"/>
      <c r="P969" s="225"/>
    </row>
    <row r="970" spans="1:16" ht="13.35" customHeight="1" x14ac:dyDescent="0.2">
      <c r="A970" s="249"/>
      <c r="B970" s="124" t="s">
        <v>74</v>
      </c>
      <c r="C970" s="1"/>
      <c r="D970" s="2"/>
      <c r="E970" s="2"/>
      <c r="F970" s="2"/>
      <c r="G970" s="1"/>
      <c r="H970" s="5">
        <f>SUM(H971:H978)</f>
        <v>27138.2</v>
      </c>
      <c r="I970" s="5">
        <f t="shared" ref="I970:N970" si="474">SUM(I971:I978)</f>
        <v>100</v>
      </c>
      <c r="J970" s="5">
        <f t="shared" si="474"/>
        <v>200</v>
      </c>
      <c r="K970" s="5">
        <f t="shared" si="474"/>
        <v>11360.6</v>
      </c>
      <c r="L970" s="5">
        <f t="shared" si="474"/>
        <v>15477.6</v>
      </c>
      <c r="M970" s="5">
        <f t="shared" si="474"/>
        <v>23952.6</v>
      </c>
      <c r="N970" s="5">
        <f t="shared" si="474"/>
        <v>23952.6</v>
      </c>
      <c r="O970" s="225"/>
      <c r="P970" s="225"/>
    </row>
    <row r="971" spans="1:16" x14ac:dyDescent="0.2">
      <c r="A971" s="249"/>
      <c r="B971" s="228" t="s">
        <v>16</v>
      </c>
      <c r="C971" s="128" t="str">
        <f>C983</f>
        <v>136</v>
      </c>
      <c r="D971" s="128" t="str">
        <f t="shared" ref="C971:G973" si="475">D983</f>
        <v>07</v>
      </c>
      <c r="E971" s="128" t="str">
        <f t="shared" si="475"/>
        <v>09</v>
      </c>
      <c r="F971" s="128" t="str">
        <f t="shared" si="475"/>
        <v>0730103550</v>
      </c>
      <c r="G971" s="128" t="str">
        <f t="shared" si="475"/>
        <v>242</v>
      </c>
      <c r="H971" s="5">
        <f>H983</f>
        <v>2000</v>
      </c>
      <c r="I971" s="5">
        <f t="shared" ref="I971:N973" si="476">I983</f>
        <v>0</v>
      </c>
      <c r="J971" s="5">
        <f t="shared" si="476"/>
        <v>0</v>
      </c>
      <c r="K971" s="5">
        <f t="shared" si="476"/>
        <v>2000</v>
      </c>
      <c r="L971" s="5">
        <f t="shared" si="476"/>
        <v>0</v>
      </c>
      <c r="M971" s="5">
        <f t="shared" si="476"/>
        <v>2000</v>
      </c>
      <c r="N971" s="5">
        <f t="shared" si="476"/>
        <v>2000</v>
      </c>
      <c r="O971" s="225"/>
      <c r="P971" s="225"/>
    </row>
    <row r="972" spans="1:16" ht="13.35" customHeight="1" x14ac:dyDescent="0.2">
      <c r="A972" s="249"/>
      <c r="B972" s="229"/>
      <c r="C972" s="128" t="str">
        <f t="shared" si="475"/>
        <v>136</v>
      </c>
      <c r="D972" s="128" t="str">
        <f t="shared" si="475"/>
        <v>07</v>
      </c>
      <c r="E972" s="128" t="str">
        <f t="shared" si="475"/>
        <v>09</v>
      </c>
      <c r="F972" s="128" t="str">
        <f t="shared" si="475"/>
        <v>0730103550</v>
      </c>
      <c r="G972" s="128" t="str">
        <f t="shared" si="475"/>
        <v>244</v>
      </c>
      <c r="H972" s="5">
        <f>H984</f>
        <v>9360.6</v>
      </c>
      <c r="I972" s="5">
        <f t="shared" si="476"/>
        <v>0</v>
      </c>
      <c r="J972" s="5">
        <f t="shared" si="476"/>
        <v>0</v>
      </c>
      <c r="K972" s="5">
        <f t="shared" si="476"/>
        <v>9360.6</v>
      </c>
      <c r="L972" s="5">
        <f t="shared" si="476"/>
        <v>0</v>
      </c>
      <c r="M972" s="5">
        <f t="shared" si="476"/>
        <v>9360.6</v>
      </c>
      <c r="N972" s="5">
        <f t="shared" si="476"/>
        <v>9360.6</v>
      </c>
      <c r="O972" s="225"/>
      <c r="P972" s="225"/>
    </row>
    <row r="973" spans="1:16" x14ac:dyDescent="0.2">
      <c r="A973" s="249"/>
      <c r="B973" s="229"/>
      <c r="C973" s="128" t="str">
        <f t="shared" si="475"/>
        <v>136</v>
      </c>
      <c r="D973" s="128" t="str">
        <f t="shared" si="475"/>
        <v>07</v>
      </c>
      <c r="E973" s="128" t="str">
        <f t="shared" si="475"/>
        <v>09</v>
      </c>
      <c r="F973" s="128" t="str">
        <f t="shared" si="475"/>
        <v>0730103550</v>
      </c>
      <c r="G973" s="128" t="str">
        <f t="shared" si="475"/>
        <v>622</v>
      </c>
      <c r="H973" s="5">
        <f>H985</f>
        <v>2000</v>
      </c>
      <c r="I973" s="5">
        <f t="shared" si="476"/>
        <v>0</v>
      </c>
      <c r="J973" s="5">
        <f t="shared" si="476"/>
        <v>0</v>
      </c>
      <c r="K973" s="5">
        <f t="shared" si="476"/>
        <v>0</v>
      </c>
      <c r="L973" s="5">
        <f t="shared" si="476"/>
        <v>2000</v>
      </c>
      <c r="M973" s="5">
        <f t="shared" si="476"/>
        <v>2000</v>
      </c>
      <c r="N973" s="5">
        <f t="shared" si="476"/>
        <v>2000</v>
      </c>
      <c r="O973" s="225"/>
      <c r="P973" s="225"/>
    </row>
    <row r="974" spans="1:16" x14ac:dyDescent="0.2">
      <c r="A974" s="249"/>
      <c r="B974" s="229"/>
      <c r="C974" s="128" t="str">
        <f>C994</f>
        <v>136</v>
      </c>
      <c r="D974" s="128" t="str">
        <f t="shared" ref="D974:N974" si="477">D994</f>
        <v>07</v>
      </c>
      <c r="E974" s="128" t="str">
        <f t="shared" si="477"/>
        <v>09</v>
      </c>
      <c r="F974" s="128" t="str">
        <f t="shared" si="477"/>
        <v>0730103550</v>
      </c>
      <c r="G974" s="128" t="str">
        <f t="shared" si="477"/>
        <v>812</v>
      </c>
      <c r="H974" s="5">
        <f t="shared" si="477"/>
        <v>13277.6</v>
      </c>
      <c r="I974" s="5">
        <f t="shared" si="477"/>
        <v>0</v>
      </c>
      <c r="J974" s="5">
        <f t="shared" si="477"/>
        <v>0</v>
      </c>
      <c r="K974" s="5">
        <f t="shared" si="477"/>
        <v>0</v>
      </c>
      <c r="L974" s="5">
        <f t="shared" si="477"/>
        <v>13277.6</v>
      </c>
      <c r="M974" s="5">
        <f t="shared" si="477"/>
        <v>10092</v>
      </c>
      <c r="N974" s="5">
        <f t="shared" si="477"/>
        <v>10092</v>
      </c>
      <c r="O974" s="225"/>
      <c r="P974" s="225"/>
    </row>
    <row r="975" spans="1:16" x14ac:dyDescent="0.2">
      <c r="A975" s="249"/>
      <c r="B975" s="229"/>
      <c r="C975" s="128" t="str">
        <f>C986</f>
        <v>131</v>
      </c>
      <c r="D975" s="128" t="str">
        <f t="shared" ref="D975:N975" si="478">D986</f>
        <v>08</v>
      </c>
      <c r="E975" s="128" t="str">
        <f t="shared" si="478"/>
        <v>01</v>
      </c>
      <c r="F975" s="128" t="str">
        <f t="shared" si="478"/>
        <v>0730103679</v>
      </c>
      <c r="G975" s="128" t="str">
        <f t="shared" si="478"/>
        <v>622</v>
      </c>
      <c r="H975" s="5">
        <f t="shared" si="478"/>
        <v>500</v>
      </c>
      <c r="I975" s="5">
        <f t="shared" si="478"/>
        <v>100</v>
      </c>
      <c r="J975" s="5">
        <f t="shared" si="478"/>
        <v>200</v>
      </c>
      <c r="K975" s="5">
        <f t="shared" si="478"/>
        <v>0</v>
      </c>
      <c r="L975" s="5">
        <f t="shared" si="478"/>
        <v>200</v>
      </c>
      <c r="M975" s="5">
        <f t="shared" si="478"/>
        <v>500</v>
      </c>
      <c r="N975" s="5">
        <f t="shared" si="478"/>
        <v>500</v>
      </c>
      <c r="O975" s="225"/>
      <c r="P975" s="225"/>
    </row>
    <row r="976" spans="1:16" x14ac:dyDescent="0.2">
      <c r="A976" s="249"/>
      <c r="B976" s="124" t="s">
        <v>14</v>
      </c>
      <c r="C976" s="129"/>
      <c r="D976" s="129"/>
      <c r="E976" s="129"/>
      <c r="F976" s="129"/>
      <c r="G976" s="129"/>
      <c r="H976" s="5">
        <f t="shared" ref="H976:N979" si="479">H987+H995</f>
        <v>0</v>
      </c>
      <c r="I976" s="5">
        <f t="shared" si="479"/>
        <v>0</v>
      </c>
      <c r="J976" s="5">
        <f t="shared" si="479"/>
        <v>0</v>
      </c>
      <c r="K976" s="5">
        <f t="shared" si="479"/>
        <v>0</v>
      </c>
      <c r="L976" s="5">
        <f t="shared" si="479"/>
        <v>0</v>
      </c>
      <c r="M976" s="5">
        <f t="shared" si="479"/>
        <v>0</v>
      </c>
      <c r="N976" s="5">
        <f t="shared" si="479"/>
        <v>0</v>
      </c>
      <c r="O976" s="225"/>
      <c r="P976" s="225"/>
    </row>
    <row r="977" spans="1:16" x14ac:dyDescent="0.2">
      <c r="A977" s="249"/>
      <c r="B977" s="124" t="s">
        <v>15</v>
      </c>
      <c r="C977" s="129">
        <v>136</v>
      </c>
      <c r="D977" s="129"/>
      <c r="E977" s="129"/>
      <c r="F977" s="129"/>
      <c r="G977" s="129"/>
      <c r="H977" s="5">
        <f t="shared" si="479"/>
        <v>0</v>
      </c>
      <c r="I977" s="5">
        <f t="shared" si="479"/>
        <v>0</v>
      </c>
      <c r="J977" s="5">
        <f t="shared" si="479"/>
        <v>0</v>
      </c>
      <c r="K977" s="5">
        <f t="shared" si="479"/>
        <v>0</v>
      </c>
      <c r="L977" s="5">
        <f t="shared" si="479"/>
        <v>0</v>
      </c>
      <c r="M977" s="5">
        <f t="shared" si="479"/>
        <v>0</v>
      </c>
      <c r="N977" s="5">
        <f t="shared" si="479"/>
        <v>0</v>
      </c>
      <c r="O977" s="225"/>
      <c r="P977" s="225"/>
    </row>
    <row r="978" spans="1:16" ht="57.75" customHeight="1" x14ac:dyDescent="0.2">
      <c r="A978" s="249"/>
      <c r="B978" s="124" t="s">
        <v>12</v>
      </c>
      <c r="C978" s="129"/>
      <c r="D978" s="129"/>
      <c r="E978" s="129"/>
      <c r="F978" s="129"/>
      <c r="G978" s="129"/>
      <c r="H978" s="5">
        <f t="shared" si="479"/>
        <v>0</v>
      </c>
      <c r="I978" s="5">
        <f t="shared" si="479"/>
        <v>0</v>
      </c>
      <c r="J978" s="5">
        <f t="shared" si="479"/>
        <v>0</v>
      </c>
      <c r="K978" s="5">
        <f t="shared" si="479"/>
        <v>0</v>
      </c>
      <c r="L978" s="5">
        <f t="shared" si="479"/>
        <v>0</v>
      </c>
      <c r="M978" s="5">
        <f t="shared" si="479"/>
        <v>0</v>
      </c>
      <c r="N978" s="5">
        <f t="shared" si="479"/>
        <v>0</v>
      </c>
      <c r="O978" s="225"/>
      <c r="P978" s="225"/>
    </row>
    <row r="979" spans="1:16" ht="12.75" customHeight="1" x14ac:dyDescent="0.2">
      <c r="A979" s="250"/>
      <c r="B979" s="174" t="s">
        <v>535</v>
      </c>
      <c r="C979" s="129"/>
      <c r="D979" s="129"/>
      <c r="E979" s="129"/>
      <c r="F979" s="129"/>
      <c r="G979" s="129"/>
      <c r="H979" s="5">
        <f t="shared" si="479"/>
        <v>0</v>
      </c>
      <c r="I979" s="5">
        <f t="shared" si="479"/>
        <v>0</v>
      </c>
      <c r="J979" s="5">
        <f t="shared" si="479"/>
        <v>0</v>
      </c>
      <c r="K979" s="5">
        <f t="shared" si="479"/>
        <v>0</v>
      </c>
      <c r="L979" s="5">
        <f t="shared" si="479"/>
        <v>0</v>
      </c>
      <c r="M979" s="5">
        <f t="shared" si="479"/>
        <v>0</v>
      </c>
      <c r="N979" s="5">
        <f t="shared" si="479"/>
        <v>0</v>
      </c>
      <c r="O979" s="217"/>
      <c r="P979" s="217"/>
    </row>
    <row r="980" spans="1:16" x14ac:dyDescent="0.2">
      <c r="A980" s="248" t="s">
        <v>568</v>
      </c>
      <c r="B980" s="124" t="s">
        <v>179</v>
      </c>
      <c r="C980" s="1"/>
      <c r="D980" s="2"/>
      <c r="E980" s="2"/>
      <c r="F980" s="2"/>
      <c r="G980" s="1"/>
      <c r="H980" s="89">
        <v>2</v>
      </c>
      <c r="I980" s="89">
        <v>0</v>
      </c>
      <c r="J980" s="89">
        <v>0</v>
      </c>
      <c r="K980" s="89">
        <v>0</v>
      </c>
      <c r="L980" s="89">
        <v>2</v>
      </c>
      <c r="M980" s="89">
        <v>2</v>
      </c>
      <c r="N980" s="89">
        <v>2</v>
      </c>
      <c r="O980" s="221" t="s">
        <v>481</v>
      </c>
      <c r="P980" s="221" t="s">
        <v>482</v>
      </c>
    </row>
    <row r="981" spans="1:16" ht="25.5" x14ac:dyDescent="0.2">
      <c r="A981" s="249"/>
      <c r="B981" s="124" t="s">
        <v>86</v>
      </c>
      <c r="C981" s="1"/>
      <c r="D981" s="2"/>
      <c r="E981" s="2"/>
      <c r="F981" s="2"/>
      <c r="G981" s="1"/>
      <c r="H981" s="5">
        <f t="shared" ref="H981:N981" si="480">ROUND(H982/H980,1)</f>
        <v>6930.3</v>
      </c>
      <c r="I981" s="5" t="s">
        <v>206</v>
      </c>
      <c r="J981" s="5" t="s">
        <v>206</v>
      </c>
      <c r="K981" s="5" t="s">
        <v>206</v>
      </c>
      <c r="L981" s="5" t="s">
        <v>206</v>
      </c>
      <c r="M981" s="5">
        <f t="shared" si="480"/>
        <v>6930.3</v>
      </c>
      <c r="N981" s="5">
        <f t="shared" si="480"/>
        <v>6930.3</v>
      </c>
      <c r="O981" s="225"/>
      <c r="P981" s="225"/>
    </row>
    <row r="982" spans="1:16" x14ac:dyDescent="0.2">
      <c r="A982" s="249"/>
      <c r="B982" s="124" t="s">
        <v>74</v>
      </c>
      <c r="C982" s="1"/>
      <c r="D982" s="2"/>
      <c r="E982" s="2"/>
      <c r="F982" s="2"/>
      <c r="G982" s="1"/>
      <c r="H982" s="5">
        <f>SUM(H983:H990)</f>
        <v>13860.6</v>
      </c>
      <c r="I982" s="5">
        <f t="shared" ref="I982:N982" si="481">SUM(I983:I990)</f>
        <v>100</v>
      </c>
      <c r="J982" s="5">
        <f t="shared" si="481"/>
        <v>200</v>
      </c>
      <c r="K982" s="5">
        <f t="shared" si="481"/>
        <v>11360.6</v>
      </c>
      <c r="L982" s="5">
        <f t="shared" si="481"/>
        <v>2200</v>
      </c>
      <c r="M982" s="5">
        <f t="shared" si="481"/>
        <v>13860.6</v>
      </c>
      <c r="N982" s="5">
        <f t="shared" si="481"/>
        <v>13860.6</v>
      </c>
      <c r="O982" s="225"/>
      <c r="P982" s="225"/>
    </row>
    <row r="983" spans="1:16" x14ac:dyDescent="0.2">
      <c r="A983" s="249"/>
      <c r="B983" s="228" t="s">
        <v>16</v>
      </c>
      <c r="C983" s="3" t="s">
        <v>41</v>
      </c>
      <c r="D983" s="2" t="s">
        <v>210</v>
      </c>
      <c r="E983" s="3" t="s">
        <v>212</v>
      </c>
      <c r="F983" s="3" t="s">
        <v>236</v>
      </c>
      <c r="G983" s="3" t="s">
        <v>64</v>
      </c>
      <c r="H983" s="5">
        <f>I983+J983+K983+L983</f>
        <v>2000</v>
      </c>
      <c r="I983" s="5">
        <v>0</v>
      </c>
      <c r="J983" s="5">
        <v>0</v>
      </c>
      <c r="K983" s="5">
        <v>2000</v>
      </c>
      <c r="L983" s="5">
        <v>0</v>
      </c>
      <c r="M983" s="5">
        <v>2000</v>
      </c>
      <c r="N983" s="5">
        <v>2000</v>
      </c>
      <c r="O983" s="225"/>
      <c r="P983" s="225"/>
    </row>
    <row r="984" spans="1:16" x14ac:dyDescent="0.2">
      <c r="A984" s="249"/>
      <c r="B984" s="229"/>
      <c r="C984" s="3" t="s">
        <v>41</v>
      </c>
      <c r="D984" s="2" t="s">
        <v>210</v>
      </c>
      <c r="E984" s="3" t="s">
        <v>212</v>
      </c>
      <c r="F984" s="3" t="s">
        <v>236</v>
      </c>
      <c r="G984" s="3" t="s">
        <v>47</v>
      </c>
      <c r="H984" s="5">
        <f t="shared" ref="H984:H989" si="482">I984+J984+K984+L984</f>
        <v>9360.6</v>
      </c>
      <c r="I984" s="5">
        <v>0</v>
      </c>
      <c r="J984" s="5">
        <v>0</v>
      </c>
      <c r="K984" s="5">
        <v>9360.6</v>
      </c>
      <c r="L984" s="5">
        <v>0</v>
      </c>
      <c r="M984" s="5">
        <v>9360.6</v>
      </c>
      <c r="N984" s="5">
        <v>9360.6</v>
      </c>
      <c r="O984" s="225"/>
      <c r="P984" s="225"/>
    </row>
    <row r="985" spans="1:16" x14ac:dyDescent="0.2">
      <c r="A985" s="249"/>
      <c r="B985" s="229"/>
      <c r="C985" s="3" t="s">
        <v>41</v>
      </c>
      <c r="D985" s="2" t="s">
        <v>210</v>
      </c>
      <c r="E985" s="3" t="s">
        <v>212</v>
      </c>
      <c r="F985" s="3" t="s">
        <v>236</v>
      </c>
      <c r="G985" s="3" t="s">
        <v>45</v>
      </c>
      <c r="H985" s="5">
        <f t="shared" si="482"/>
        <v>2000</v>
      </c>
      <c r="I985" s="5">
        <v>0</v>
      </c>
      <c r="J985" s="5">
        <v>0</v>
      </c>
      <c r="K985" s="5">
        <v>0</v>
      </c>
      <c r="L985" s="5">
        <v>2000</v>
      </c>
      <c r="M985" s="5">
        <v>2000</v>
      </c>
      <c r="N985" s="5">
        <v>2000</v>
      </c>
      <c r="O985" s="225"/>
      <c r="P985" s="225"/>
    </row>
    <row r="986" spans="1:16" x14ac:dyDescent="0.2">
      <c r="A986" s="249"/>
      <c r="B986" s="251"/>
      <c r="C986" s="128" t="s">
        <v>43</v>
      </c>
      <c r="D986" s="2" t="s">
        <v>218</v>
      </c>
      <c r="E986" s="3" t="s">
        <v>209</v>
      </c>
      <c r="F986" s="3" t="s">
        <v>483</v>
      </c>
      <c r="G986" s="128" t="s">
        <v>45</v>
      </c>
      <c r="H986" s="5">
        <f>I986+J986+K986+L986</f>
        <v>500</v>
      </c>
      <c r="I986" s="5">
        <v>100</v>
      </c>
      <c r="J986" s="5">
        <v>200</v>
      </c>
      <c r="K986" s="5">
        <v>0</v>
      </c>
      <c r="L986" s="5">
        <v>200</v>
      </c>
      <c r="M986" s="5">
        <v>500</v>
      </c>
      <c r="N986" s="5">
        <v>500</v>
      </c>
      <c r="O986" s="225"/>
      <c r="P986" s="225"/>
    </row>
    <row r="987" spans="1:16" x14ac:dyDescent="0.2">
      <c r="A987" s="249"/>
      <c r="B987" s="124" t="s">
        <v>14</v>
      </c>
      <c r="C987" s="1"/>
      <c r="D987" s="2"/>
      <c r="E987" s="2"/>
      <c r="F987" s="2"/>
      <c r="G987" s="1"/>
      <c r="H987" s="5">
        <f t="shared" si="482"/>
        <v>0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225"/>
      <c r="P987" s="225"/>
    </row>
    <row r="988" spans="1:16" x14ac:dyDescent="0.2">
      <c r="A988" s="249"/>
      <c r="B988" s="124" t="s">
        <v>15</v>
      </c>
      <c r="C988" s="1"/>
      <c r="D988" s="2"/>
      <c r="E988" s="2"/>
      <c r="F988" s="2"/>
      <c r="G988" s="1"/>
      <c r="H988" s="5">
        <f t="shared" si="482"/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225"/>
      <c r="P988" s="225"/>
    </row>
    <row r="989" spans="1:16" x14ac:dyDescent="0.2">
      <c r="A989" s="249"/>
      <c r="B989" s="124" t="s">
        <v>12</v>
      </c>
      <c r="C989" s="1"/>
      <c r="D989" s="2"/>
      <c r="E989" s="2"/>
      <c r="F989" s="2"/>
      <c r="G989" s="1"/>
      <c r="H989" s="5">
        <f t="shared" si="482"/>
        <v>0</v>
      </c>
      <c r="I989" s="5">
        <v>0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225"/>
      <c r="P989" s="225"/>
    </row>
    <row r="990" spans="1:16" x14ac:dyDescent="0.2">
      <c r="A990" s="250"/>
      <c r="B990" s="174" t="s">
        <v>535</v>
      </c>
      <c r="C990" s="1"/>
      <c r="D990" s="2"/>
      <c r="E990" s="2"/>
      <c r="F990" s="2"/>
      <c r="G990" s="1"/>
      <c r="H990" s="5">
        <f t="shared" ref="H990" si="483">I990+J990+K990+L990</f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217"/>
      <c r="P990" s="217"/>
    </row>
    <row r="991" spans="1:16" ht="25.5" x14ac:dyDescent="0.2">
      <c r="A991" s="228" t="s">
        <v>484</v>
      </c>
      <c r="B991" s="210" t="s">
        <v>202</v>
      </c>
      <c r="C991" s="1"/>
      <c r="D991" s="2"/>
      <c r="E991" s="2"/>
      <c r="F991" s="2"/>
      <c r="G991" s="1"/>
      <c r="H991" s="89">
        <v>2</v>
      </c>
      <c r="I991" s="89">
        <v>0</v>
      </c>
      <c r="J991" s="89">
        <v>0</v>
      </c>
      <c r="K991" s="89">
        <v>0</v>
      </c>
      <c r="L991" s="89">
        <v>2</v>
      </c>
      <c r="M991" s="89">
        <v>2</v>
      </c>
      <c r="N991" s="89">
        <v>2</v>
      </c>
      <c r="O991" s="221" t="s">
        <v>306</v>
      </c>
      <c r="P991" s="221" t="s">
        <v>485</v>
      </c>
    </row>
    <row r="992" spans="1:16" ht="25.5" x14ac:dyDescent="0.2">
      <c r="A992" s="229"/>
      <c r="B992" s="210" t="s">
        <v>83</v>
      </c>
      <c r="C992" s="1"/>
      <c r="D992" s="2"/>
      <c r="E992" s="2"/>
      <c r="F992" s="2"/>
      <c r="G992" s="1"/>
      <c r="H992" s="5">
        <f t="shared" ref="H992:N992" si="484">ROUND(H993/H991,1)</f>
        <v>6638.8</v>
      </c>
      <c r="I992" s="5" t="s">
        <v>206</v>
      </c>
      <c r="J992" s="5" t="s">
        <v>206</v>
      </c>
      <c r="K992" s="5" t="s">
        <v>206</v>
      </c>
      <c r="L992" s="5" t="s">
        <v>206</v>
      </c>
      <c r="M992" s="5">
        <f t="shared" si="484"/>
        <v>5046</v>
      </c>
      <c r="N992" s="5">
        <f t="shared" si="484"/>
        <v>5046</v>
      </c>
      <c r="O992" s="225"/>
      <c r="P992" s="225"/>
    </row>
    <row r="993" spans="1:16" x14ac:dyDescent="0.2">
      <c r="A993" s="229"/>
      <c r="B993" s="210" t="s">
        <v>74</v>
      </c>
      <c r="C993" s="1"/>
      <c r="D993" s="2"/>
      <c r="E993" s="2"/>
      <c r="F993" s="2"/>
      <c r="G993" s="1"/>
      <c r="H993" s="5">
        <f t="shared" ref="H993:N993" si="485">SUM(H994:H997)</f>
        <v>13277.6</v>
      </c>
      <c r="I993" s="5">
        <f t="shared" si="485"/>
        <v>0</v>
      </c>
      <c r="J993" s="5">
        <f t="shared" si="485"/>
        <v>0</v>
      </c>
      <c r="K993" s="5">
        <f t="shared" si="485"/>
        <v>0</v>
      </c>
      <c r="L993" s="5">
        <f t="shared" si="485"/>
        <v>13277.6</v>
      </c>
      <c r="M993" s="5">
        <f t="shared" si="485"/>
        <v>10092</v>
      </c>
      <c r="N993" s="5">
        <f t="shared" si="485"/>
        <v>10092</v>
      </c>
      <c r="O993" s="225"/>
      <c r="P993" s="225"/>
    </row>
    <row r="994" spans="1:16" x14ac:dyDescent="0.2">
      <c r="A994" s="229"/>
      <c r="B994" s="210" t="s">
        <v>16</v>
      </c>
      <c r="C994" s="3" t="s">
        <v>41</v>
      </c>
      <c r="D994" s="2" t="s">
        <v>210</v>
      </c>
      <c r="E994" s="3" t="s">
        <v>212</v>
      </c>
      <c r="F994" s="3" t="s">
        <v>236</v>
      </c>
      <c r="G994" s="3" t="s">
        <v>185</v>
      </c>
      <c r="H994" s="5">
        <f>I994+J994+K994+L994</f>
        <v>13277.6</v>
      </c>
      <c r="I994" s="5">
        <v>0</v>
      </c>
      <c r="J994" s="5">
        <v>0</v>
      </c>
      <c r="K994" s="5">
        <v>0</v>
      </c>
      <c r="L994" s="5">
        <v>13277.6</v>
      </c>
      <c r="M994" s="5">
        <v>10092</v>
      </c>
      <c r="N994" s="5">
        <v>10092</v>
      </c>
      <c r="O994" s="225"/>
      <c r="P994" s="225"/>
    </row>
    <row r="995" spans="1:16" x14ac:dyDescent="0.2">
      <c r="A995" s="229"/>
      <c r="B995" s="210" t="s">
        <v>14</v>
      </c>
      <c r="C995" s="1"/>
      <c r="D995" s="2"/>
      <c r="E995" s="2"/>
      <c r="F995" s="2"/>
      <c r="G995" s="1"/>
      <c r="H995" s="5">
        <f>I995+J995+K995+L995</f>
        <v>0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225"/>
      <c r="P995" s="225"/>
    </row>
    <row r="996" spans="1:16" x14ac:dyDescent="0.2">
      <c r="A996" s="229"/>
      <c r="B996" s="210" t="s">
        <v>15</v>
      </c>
      <c r="C996" s="1"/>
      <c r="D996" s="2"/>
      <c r="E996" s="2"/>
      <c r="F996" s="2"/>
      <c r="G996" s="1"/>
      <c r="H996" s="5">
        <f>I996+J996+K996+L996</f>
        <v>0</v>
      </c>
      <c r="I996" s="5">
        <v>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225"/>
      <c r="P996" s="225"/>
    </row>
    <row r="997" spans="1:16" ht="82.5" customHeight="1" x14ac:dyDescent="0.2">
      <c r="A997" s="229"/>
      <c r="B997" s="210" t="s">
        <v>12</v>
      </c>
      <c r="C997" s="1"/>
      <c r="D997" s="2"/>
      <c r="E997" s="2"/>
      <c r="F997" s="2"/>
      <c r="G997" s="1"/>
      <c r="H997" s="5">
        <f>I997+J997+K997+L997</f>
        <v>0</v>
      </c>
      <c r="I997" s="5">
        <v>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225"/>
      <c r="P997" s="225"/>
    </row>
    <row r="998" spans="1:16" ht="19.5" customHeight="1" x14ac:dyDescent="0.2">
      <c r="A998" s="236"/>
      <c r="B998" s="210" t="s">
        <v>535</v>
      </c>
      <c r="C998" s="1"/>
      <c r="D998" s="2"/>
      <c r="E998" s="2"/>
      <c r="F998" s="2"/>
      <c r="G998" s="1"/>
      <c r="H998" s="5">
        <f>I998+J998+K998+L998</f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217"/>
      <c r="P998" s="217"/>
    </row>
    <row r="999" spans="1:16" ht="25.5" x14ac:dyDescent="0.2">
      <c r="A999" s="228" t="s">
        <v>132</v>
      </c>
      <c r="B999" s="210" t="s">
        <v>105</v>
      </c>
      <c r="C999" s="1"/>
      <c r="D999" s="2"/>
      <c r="E999" s="2"/>
      <c r="F999" s="2"/>
      <c r="G999" s="1"/>
      <c r="H999" s="5" t="s">
        <v>51</v>
      </c>
      <c r="I999" s="5" t="s">
        <v>51</v>
      </c>
      <c r="J999" s="5" t="s">
        <v>51</v>
      </c>
      <c r="K999" s="5" t="s">
        <v>51</v>
      </c>
      <c r="L999" s="5" t="s">
        <v>51</v>
      </c>
      <c r="M999" s="5" t="s">
        <v>51</v>
      </c>
      <c r="N999" s="5" t="s">
        <v>51</v>
      </c>
      <c r="O999" s="221" t="s">
        <v>412</v>
      </c>
      <c r="P999" s="221" t="s">
        <v>270</v>
      </c>
    </row>
    <row r="1000" spans="1:16" ht="25.5" x14ac:dyDescent="0.2">
      <c r="A1000" s="229"/>
      <c r="B1000" s="210" t="s">
        <v>85</v>
      </c>
      <c r="C1000" s="1"/>
      <c r="D1000" s="2"/>
      <c r="E1000" s="2"/>
      <c r="F1000" s="2"/>
      <c r="G1000" s="1"/>
      <c r="H1000" s="5" t="s">
        <v>51</v>
      </c>
      <c r="I1000" s="5" t="s">
        <v>206</v>
      </c>
      <c r="J1000" s="5" t="s">
        <v>206</v>
      </c>
      <c r="K1000" s="5" t="s">
        <v>206</v>
      </c>
      <c r="L1000" s="5" t="s">
        <v>206</v>
      </c>
      <c r="M1000" s="5" t="s">
        <v>51</v>
      </c>
      <c r="N1000" s="5" t="s">
        <v>51</v>
      </c>
      <c r="O1000" s="225"/>
      <c r="P1000" s="225"/>
    </row>
    <row r="1001" spans="1:16" x14ac:dyDescent="0.2">
      <c r="A1001" s="229"/>
      <c r="B1001" s="210" t="s">
        <v>74</v>
      </c>
      <c r="C1001" s="1"/>
      <c r="D1001" s="2"/>
      <c r="E1001" s="2"/>
      <c r="F1001" s="2"/>
      <c r="G1001" s="1"/>
      <c r="H1001" s="5">
        <f t="shared" ref="H1001:N1001" si="486">SUM(H1002:H1006)</f>
        <v>2400</v>
      </c>
      <c r="I1001" s="5">
        <f t="shared" si="486"/>
        <v>0</v>
      </c>
      <c r="J1001" s="5">
        <f t="shared" si="486"/>
        <v>2200</v>
      </c>
      <c r="K1001" s="5">
        <f t="shared" si="486"/>
        <v>100</v>
      </c>
      <c r="L1001" s="5">
        <f t="shared" si="486"/>
        <v>100</v>
      </c>
      <c r="M1001" s="5">
        <f t="shared" si="486"/>
        <v>300</v>
      </c>
      <c r="N1001" s="5">
        <f t="shared" si="486"/>
        <v>300</v>
      </c>
      <c r="O1001" s="225"/>
      <c r="P1001" s="225"/>
    </row>
    <row r="1002" spans="1:16" x14ac:dyDescent="0.2">
      <c r="A1002" s="229"/>
      <c r="B1002" s="228" t="s">
        <v>16</v>
      </c>
      <c r="C1002" s="128" t="str">
        <f>C1011</f>
        <v>136</v>
      </c>
      <c r="D1002" s="128" t="str">
        <f t="shared" ref="D1002:N1002" si="487">D1011</f>
        <v>07</v>
      </c>
      <c r="E1002" s="128" t="str">
        <f t="shared" si="487"/>
        <v>09</v>
      </c>
      <c r="F1002" s="128" t="str">
        <f t="shared" si="487"/>
        <v>0730270550</v>
      </c>
      <c r="G1002" s="128" t="str">
        <f t="shared" si="487"/>
        <v>521</v>
      </c>
      <c r="H1002" s="5">
        <f t="shared" si="487"/>
        <v>2000</v>
      </c>
      <c r="I1002" s="5">
        <f t="shared" si="487"/>
        <v>0</v>
      </c>
      <c r="J1002" s="5">
        <f t="shared" si="487"/>
        <v>2000</v>
      </c>
      <c r="K1002" s="5">
        <f t="shared" si="487"/>
        <v>0</v>
      </c>
      <c r="L1002" s="5">
        <f t="shared" si="487"/>
        <v>0</v>
      </c>
      <c r="M1002" s="5">
        <f t="shared" si="487"/>
        <v>0</v>
      </c>
      <c r="N1002" s="5">
        <f t="shared" si="487"/>
        <v>0</v>
      </c>
      <c r="O1002" s="225"/>
      <c r="P1002" s="225"/>
    </row>
    <row r="1003" spans="1:16" x14ac:dyDescent="0.2">
      <c r="A1003" s="229"/>
      <c r="B1003" s="229"/>
      <c r="C1003" s="128" t="str">
        <f>C1019</f>
        <v>136</v>
      </c>
      <c r="D1003" s="2" t="s">
        <v>210</v>
      </c>
      <c r="E1003" s="3" t="s">
        <v>212</v>
      </c>
      <c r="F1003" s="128" t="str">
        <f t="shared" ref="F1003:G1003" si="488">F1019</f>
        <v>0730203550</v>
      </c>
      <c r="G1003" s="128" t="str">
        <f t="shared" si="488"/>
        <v>612</v>
      </c>
      <c r="H1003" s="5">
        <f t="shared" ref="H1003:H1005" si="489">SUM(I1003:L1003)</f>
        <v>300</v>
      </c>
      <c r="I1003" s="5">
        <f>I1019</f>
        <v>0</v>
      </c>
      <c r="J1003" s="5">
        <f t="shared" ref="J1003:N1003" si="490">J1019</f>
        <v>100</v>
      </c>
      <c r="K1003" s="5">
        <f t="shared" si="490"/>
        <v>100</v>
      </c>
      <c r="L1003" s="5">
        <f t="shared" si="490"/>
        <v>100</v>
      </c>
      <c r="M1003" s="5">
        <f t="shared" si="490"/>
        <v>300</v>
      </c>
      <c r="N1003" s="5">
        <f t="shared" si="490"/>
        <v>300</v>
      </c>
      <c r="O1003" s="225"/>
      <c r="P1003" s="225"/>
    </row>
    <row r="1004" spans="1:16" x14ac:dyDescent="0.2">
      <c r="A1004" s="229"/>
      <c r="B1004" s="210" t="s">
        <v>14</v>
      </c>
      <c r="C1004" s="129"/>
      <c r="D1004" s="129"/>
      <c r="E1004" s="129"/>
      <c r="F1004" s="129"/>
      <c r="G1004" s="129"/>
      <c r="H1004" s="5">
        <f t="shared" si="489"/>
        <v>0</v>
      </c>
      <c r="I1004" s="5">
        <f t="shared" ref="I1004:N1007" si="491">I1012+I1020</f>
        <v>0</v>
      </c>
      <c r="J1004" s="5">
        <f t="shared" si="491"/>
        <v>0</v>
      </c>
      <c r="K1004" s="5">
        <f t="shared" si="491"/>
        <v>0</v>
      </c>
      <c r="L1004" s="5">
        <f t="shared" si="491"/>
        <v>0</v>
      </c>
      <c r="M1004" s="5">
        <f t="shared" si="491"/>
        <v>0</v>
      </c>
      <c r="N1004" s="5">
        <f t="shared" si="491"/>
        <v>0</v>
      </c>
      <c r="O1004" s="225"/>
      <c r="P1004" s="225"/>
    </row>
    <row r="1005" spans="1:16" x14ac:dyDescent="0.2">
      <c r="A1005" s="229"/>
      <c r="B1005" s="210" t="s">
        <v>15</v>
      </c>
      <c r="C1005" s="129">
        <v>136</v>
      </c>
      <c r="D1005" s="129"/>
      <c r="E1005" s="129"/>
      <c r="F1005" s="129"/>
      <c r="G1005" s="129"/>
      <c r="H1005" s="5">
        <f t="shared" si="489"/>
        <v>100</v>
      </c>
      <c r="I1005" s="5">
        <f t="shared" si="491"/>
        <v>0</v>
      </c>
      <c r="J1005" s="5">
        <f t="shared" si="491"/>
        <v>100</v>
      </c>
      <c r="K1005" s="5">
        <f t="shared" si="491"/>
        <v>0</v>
      </c>
      <c r="L1005" s="5">
        <f t="shared" si="491"/>
        <v>0</v>
      </c>
      <c r="M1005" s="5">
        <f t="shared" si="491"/>
        <v>0</v>
      </c>
      <c r="N1005" s="5">
        <f t="shared" si="491"/>
        <v>0</v>
      </c>
      <c r="O1005" s="225"/>
      <c r="P1005" s="225"/>
    </row>
    <row r="1006" spans="1:16" ht="43.5" customHeight="1" x14ac:dyDescent="0.2">
      <c r="A1006" s="229"/>
      <c r="B1006" s="210" t="s">
        <v>12</v>
      </c>
      <c r="C1006" s="129"/>
      <c r="D1006" s="129"/>
      <c r="E1006" s="129"/>
      <c r="F1006" s="129"/>
      <c r="G1006" s="129"/>
      <c r="H1006" s="5">
        <f>SUM(I1006:L1006)</f>
        <v>0</v>
      </c>
      <c r="I1006" s="5">
        <f t="shared" si="491"/>
        <v>0</v>
      </c>
      <c r="J1006" s="5">
        <f t="shared" si="491"/>
        <v>0</v>
      </c>
      <c r="K1006" s="5">
        <f t="shared" si="491"/>
        <v>0</v>
      </c>
      <c r="L1006" s="5">
        <f t="shared" si="491"/>
        <v>0</v>
      </c>
      <c r="M1006" s="5">
        <f t="shared" si="491"/>
        <v>0</v>
      </c>
      <c r="N1006" s="5">
        <f t="shared" si="491"/>
        <v>0</v>
      </c>
      <c r="O1006" s="225"/>
      <c r="P1006" s="225"/>
    </row>
    <row r="1007" spans="1:16" ht="20.25" customHeight="1" x14ac:dyDescent="0.2">
      <c r="A1007" s="236"/>
      <c r="B1007" s="210" t="s">
        <v>535</v>
      </c>
      <c r="C1007" s="129"/>
      <c r="D1007" s="129"/>
      <c r="E1007" s="129"/>
      <c r="F1007" s="129"/>
      <c r="G1007" s="129"/>
      <c r="H1007" s="5">
        <f>SUM(I1007:L1007)</f>
        <v>0</v>
      </c>
      <c r="I1007" s="5">
        <f t="shared" si="491"/>
        <v>0</v>
      </c>
      <c r="J1007" s="5">
        <f t="shared" si="491"/>
        <v>0</v>
      </c>
      <c r="K1007" s="5">
        <f t="shared" si="491"/>
        <v>0</v>
      </c>
      <c r="L1007" s="5">
        <f t="shared" si="491"/>
        <v>0</v>
      </c>
      <c r="M1007" s="5">
        <f t="shared" si="491"/>
        <v>0</v>
      </c>
      <c r="N1007" s="5">
        <f t="shared" si="491"/>
        <v>0</v>
      </c>
      <c r="O1007" s="217"/>
      <c r="P1007" s="217"/>
    </row>
    <row r="1008" spans="1:16" ht="25.5" x14ac:dyDescent="0.2">
      <c r="A1008" s="228" t="s">
        <v>146</v>
      </c>
      <c r="B1008" s="210" t="s">
        <v>108</v>
      </c>
      <c r="C1008" s="1"/>
      <c r="D1008" s="2"/>
      <c r="E1008" s="2"/>
      <c r="F1008" s="2"/>
      <c r="G1008" s="1"/>
      <c r="H1008" s="89">
        <v>2</v>
      </c>
      <c r="I1008" s="89">
        <v>0</v>
      </c>
      <c r="J1008" s="89">
        <v>2</v>
      </c>
      <c r="K1008" s="89">
        <v>0</v>
      </c>
      <c r="L1008" s="89">
        <v>0</v>
      </c>
      <c r="M1008" s="89">
        <v>0</v>
      </c>
      <c r="N1008" s="5">
        <v>0</v>
      </c>
      <c r="O1008" s="221" t="s">
        <v>288</v>
      </c>
      <c r="P1008" s="221" t="s">
        <v>572</v>
      </c>
    </row>
    <row r="1009" spans="1:16" ht="25.5" x14ac:dyDescent="0.2">
      <c r="A1009" s="229"/>
      <c r="B1009" s="210" t="s">
        <v>98</v>
      </c>
      <c r="C1009" s="1"/>
      <c r="D1009" s="2"/>
      <c r="E1009" s="2"/>
      <c r="F1009" s="2"/>
      <c r="G1009" s="1"/>
      <c r="H1009" s="5">
        <f t="shared" ref="H1009" si="492">ROUND(H1010/H1008,1)</f>
        <v>1050</v>
      </c>
      <c r="I1009" s="5" t="s">
        <v>206</v>
      </c>
      <c r="J1009" s="5" t="s">
        <v>206</v>
      </c>
      <c r="K1009" s="5" t="s">
        <v>206</v>
      </c>
      <c r="L1009" s="5" t="s">
        <v>206</v>
      </c>
      <c r="M1009" s="5">
        <v>0</v>
      </c>
      <c r="N1009" s="5">
        <v>0</v>
      </c>
      <c r="O1009" s="225"/>
      <c r="P1009" s="225"/>
    </row>
    <row r="1010" spans="1:16" x14ac:dyDescent="0.2">
      <c r="A1010" s="229"/>
      <c r="B1010" s="210" t="s">
        <v>74</v>
      </c>
      <c r="C1010" s="1"/>
      <c r="D1010" s="2"/>
      <c r="E1010" s="2"/>
      <c r="F1010" s="2"/>
      <c r="G1010" s="1"/>
      <c r="H1010" s="5">
        <f t="shared" ref="H1010:N1010" si="493">SUM(H1011:H1014)</f>
        <v>2100</v>
      </c>
      <c r="I1010" s="5">
        <f t="shared" si="493"/>
        <v>0</v>
      </c>
      <c r="J1010" s="5">
        <f t="shared" si="493"/>
        <v>2100</v>
      </c>
      <c r="K1010" s="5">
        <f t="shared" si="493"/>
        <v>0</v>
      </c>
      <c r="L1010" s="5">
        <f t="shared" si="493"/>
        <v>0</v>
      </c>
      <c r="M1010" s="5">
        <f t="shared" si="493"/>
        <v>0</v>
      </c>
      <c r="N1010" s="5">
        <f t="shared" si="493"/>
        <v>0</v>
      </c>
      <c r="O1010" s="225"/>
      <c r="P1010" s="225"/>
    </row>
    <row r="1011" spans="1:16" x14ac:dyDescent="0.2">
      <c r="A1011" s="229"/>
      <c r="B1011" s="210" t="s">
        <v>16</v>
      </c>
      <c r="C1011" s="3" t="s">
        <v>41</v>
      </c>
      <c r="D1011" s="2" t="s">
        <v>210</v>
      </c>
      <c r="E1011" s="3" t="s">
        <v>212</v>
      </c>
      <c r="F1011" s="3" t="s">
        <v>237</v>
      </c>
      <c r="G1011" s="3" t="s">
        <v>48</v>
      </c>
      <c r="H1011" s="5">
        <f t="shared" ref="H1011:H1016" si="494">I1011+J1011+K1011+L1011</f>
        <v>2000</v>
      </c>
      <c r="I1011" s="5">
        <v>0</v>
      </c>
      <c r="J1011" s="5">
        <v>2000</v>
      </c>
      <c r="K1011" s="5">
        <v>0</v>
      </c>
      <c r="L1011" s="130">
        <v>0</v>
      </c>
      <c r="M1011" s="130">
        <v>0</v>
      </c>
      <c r="N1011" s="130">
        <v>0</v>
      </c>
      <c r="O1011" s="225"/>
      <c r="P1011" s="225"/>
    </row>
    <row r="1012" spans="1:16" x14ac:dyDescent="0.2">
      <c r="A1012" s="229"/>
      <c r="B1012" s="210" t="s">
        <v>14</v>
      </c>
      <c r="C1012" s="1"/>
      <c r="D1012" s="2"/>
      <c r="E1012" s="2"/>
      <c r="F1012" s="2"/>
      <c r="G1012" s="1"/>
      <c r="H1012" s="5">
        <f t="shared" si="494"/>
        <v>0</v>
      </c>
      <c r="I1012" s="5">
        <v>0</v>
      </c>
      <c r="J1012" s="5">
        <v>0</v>
      </c>
      <c r="K1012" s="5">
        <v>0</v>
      </c>
      <c r="L1012" s="130">
        <v>0</v>
      </c>
      <c r="M1012" s="130">
        <v>0</v>
      </c>
      <c r="N1012" s="130">
        <v>0</v>
      </c>
      <c r="O1012" s="225"/>
      <c r="P1012" s="225"/>
    </row>
    <row r="1013" spans="1:16" x14ac:dyDescent="0.2">
      <c r="A1013" s="229"/>
      <c r="B1013" s="210" t="s">
        <v>15</v>
      </c>
      <c r="C1013" s="1"/>
      <c r="D1013" s="2"/>
      <c r="E1013" s="2"/>
      <c r="F1013" s="2"/>
      <c r="G1013" s="1"/>
      <c r="H1013" s="5">
        <f t="shared" si="494"/>
        <v>100</v>
      </c>
      <c r="I1013" s="5">
        <v>0</v>
      </c>
      <c r="J1013" s="5">
        <v>100</v>
      </c>
      <c r="K1013" s="5">
        <v>0</v>
      </c>
      <c r="L1013" s="130">
        <v>0</v>
      </c>
      <c r="M1013" s="130">
        <v>0</v>
      </c>
      <c r="N1013" s="130">
        <v>0</v>
      </c>
      <c r="O1013" s="225"/>
      <c r="P1013" s="225"/>
    </row>
    <row r="1014" spans="1:16" ht="92.25" customHeight="1" x14ac:dyDescent="0.2">
      <c r="A1014" s="229"/>
      <c r="B1014" s="210" t="s">
        <v>12</v>
      </c>
      <c r="C1014" s="1"/>
      <c r="D1014" s="2"/>
      <c r="E1014" s="2"/>
      <c r="F1014" s="2"/>
      <c r="G1014" s="1"/>
      <c r="H1014" s="5">
        <f t="shared" si="494"/>
        <v>0</v>
      </c>
      <c r="I1014" s="5">
        <v>0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225"/>
      <c r="P1014" s="225"/>
    </row>
    <row r="1015" spans="1:16" ht="18.75" customHeight="1" x14ac:dyDescent="0.2">
      <c r="A1015" s="236"/>
      <c r="B1015" s="210" t="s">
        <v>535</v>
      </c>
      <c r="C1015" s="1"/>
      <c r="D1015" s="2"/>
      <c r="E1015" s="2"/>
      <c r="F1015" s="2"/>
      <c r="G1015" s="1"/>
      <c r="H1015" s="5">
        <f t="shared" si="494"/>
        <v>0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217"/>
      <c r="P1015" s="217"/>
    </row>
    <row r="1016" spans="1:16" x14ac:dyDescent="0.2">
      <c r="A1016" s="228" t="s">
        <v>307</v>
      </c>
      <c r="B1016" s="210" t="s">
        <v>103</v>
      </c>
      <c r="C1016" s="1"/>
      <c r="D1016" s="2"/>
      <c r="E1016" s="2"/>
      <c r="F1016" s="2"/>
      <c r="G1016" s="1"/>
      <c r="H1016" s="213">
        <f t="shared" si="494"/>
        <v>3</v>
      </c>
      <c r="I1016" s="89">
        <v>0</v>
      </c>
      <c r="J1016" s="89">
        <v>1</v>
      </c>
      <c r="K1016" s="89">
        <v>1</v>
      </c>
      <c r="L1016" s="89">
        <v>1</v>
      </c>
      <c r="M1016" s="89">
        <v>3</v>
      </c>
      <c r="N1016" s="214">
        <v>3</v>
      </c>
      <c r="O1016" s="221" t="s">
        <v>149</v>
      </c>
      <c r="P1016" s="221" t="s">
        <v>194</v>
      </c>
    </row>
    <row r="1017" spans="1:16" ht="25.5" x14ac:dyDescent="0.2">
      <c r="A1017" s="229"/>
      <c r="B1017" s="210" t="s">
        <v>85</v>
      </c>
      <c r="C1017" s="1"/>
      <c r="D1017" s="2"/>
      <c r="E1017" s="2"/>
      <c r="F1017" s="2"/>
      <c r="G1017" s="1"/>
      <c r="H1017" s="5">
        <f t="shared" ref="H1017:N1017" si="495">ROUND(H1018/H1016,1)</f>
        <v>100</v>
      </c>
      <c r="I1017" s="5" t="s">
        <v>206</v>
      </c>
      <c r="J1017" s="5" t="s">
        <v>206</v>
      </c>
      <c r="K1017" s="5" t="s">
        <v>206</v>
      </c>
      <c r="L1017" s="5" t="s">
        <v>206</v>
      </c>
      <c r="M1017" s="5">
        <f t="shared" si="495"/>
        <v>100</v>
      </c>
      <c r="N1017" s="5">
        <f t="shared" si="495"/>
        <v>100</v>
      </c>
      <c r="O1017" s="225"/>
      <c r="P1017" s="225"/>
    </row>
    <row r="1018" spans="1:16" x14ac:dyDescent="0.2">
      <c r="A1018" s="229"/>
      <c r="B1018" s="210" t="s">
        <v>99</v>
      </c>
      <c r="C1018" s="1"/>
      <c r="D1018" s="2"/>
      <c r="E1018" s="2"/>
      <c r="F1018" s="2"/>
      <c r="G1018" s="1"/>
      <c r="H1018" s="5">
        <f t="shared" ref="H1018:N1018" si="496">H1019+H1020+H1021+H1022</f>
        <v>300</v>
      </c>
      <c r="I1018" s="5">
        <f t="shared" si="496"/>
        <v>0</v>
      </c>
      <c r="J1018" s="5">
        <f t="shared" si="496"/>
        <v>100</v>
      </c>
      <c r="K1018" s="5">
        <f t="shared" si="496"/>
        <v>100</v>
      </c>
      <c r="L1018" s="5">
        <f t="shared" si="496"/>
        <v>100</v>
      </c>
      <c r="M1018" s="5">
        <f t="shared" si="496"/>
        <v>300</v>
      </c>
      <c r="N1018" s="5">
        <f t="shared" si="496"/>
        <v>300</v>
      </c>
      <c r="O1018" s="225"/>
      <c r="P1018" s="225"/>
    </row>
    <row r="1019" spans="1:16" x14ac:dyDescent="0.2">
      <c r="A1019" s="229"/>
      <c r="B1019" s="210" t="s">
        <v>16</v>
      </c>
      <c r="C1019" s="3" t="s">
        <v>41</v>
      </c>
      <c r="D1019" s="3" t="s">
        <v>210</v>
      </c>
      <c r="E1019" s="3" t="s">
        <v>212</v>
      </c>
      <c r="F1019" s="3" t="s">
        <v>238</v>
      </c>
      <c r="G1019" s="3" t="s">
        <v>46</v>
      </c>
      <c r="H1019" s="5">
        <f>I1019+J1019+K1019+L1019</f>
        <v>300</v>
      </c>
      <c r="I1019" s="5">
        <v>0</v>
      </c>
      <c r="J1019" s="5">
        <v>100</v>
      </c>
      <c r="K1019" s="5">
        <v>100</v>
      </c>
      <c r="L1019" s="5">
        <v>100</v>
      </c>
      <c r="M1019" s="5">
        <v>300</v>
      </c>
      <c r="N1019" s="131">
        <v>300</v>
      </c>
      <c r="O1019" s="225"/>
      <c r="P1019" s="225"/>
    </row>
    <row r="1020" spans="1:16" x14ac:dyDescent="0.2">
      <c r="A1020" s="229"/>
      <c r="B1020" s="210" t="s">
        <v>14</v>
      </c>
      <c r="C1020" s="1"/>
      <c r="D1020" s="2"/>
      <c r="E1020" s="2"/>
      <c r="F1020" s="2"/>
      <c r="G1020" s="1"/>
      <c r="H1020" s="5">
        <f>I1020+J1020+K1020+L1020</f>
        <v>0</v>
      </c>
      <c r="I1020" s="5">
        <v>0</v>
      </c>
      <c r="J1020" s="5">
        <v>0</v>
      </c>
      <c r="K1020" s="5">
        <v>0</v>
      </c>
      <c r="L1020" s="5">
        <v>0</v>
      </c>
      <c r="M1020" s="5">
        <v>0</v>
      </c>
      <c r="N1020" s="131">
        <v>0</v>
      </c>
      <c r="O1020" s="225"/>
      <c r="P1020" s="225"/>
    </row>
    <row r="1021" spans="1:16" ht="13.35" customHeight="1" x14ac:dyDescent="0.2">
      <c r="A1021" s="229"/>
      <c r="B1021" s="210" t="s">
        <v>15</v>
      </c>
      <c r="C1021" s="1"/>
      <c r="D1021" s="2"/>
      <c r="E1021" s="2"/>
      <c r="F1021" s="2"/>
      <c r="G1021" s="1"/>
      <c r="H1021" s="5">
        <f>I1021+J1021+K1021+L1021</f>
        <v>0</v>
      </c>
      <c r="I1021" s="5">
        <v>0</v>
      </c>
      <c r="J1021" s="5">
        <v>0</v>
      </c>
      <c r="K1021" s="5">
        <v>0</v>
      </c>
      <c r="L1021" s="5">
        <v>0</v>
      </c>
      <c r="M1021" s="5">
        <v>0</v>
      </c>
      <c r="N1021" s="131">
        <v>0</v>
      </c>
      <c r="O1021" s="225"/>
      <c r="P1021" s="225"/>
    </row>
    <row r="1022" spans="1:16" ht="15.75" customHeight="1" x14ac:dyDescent="0.2">
      <c r="A1022" s="229"/>
      <c r="B1022" s="210" t="s">
        <v>12</v>
      </c>
      <c r="C1022" s="1"/>
      <c r="D1022" s="2"/>
      <c r="E1022" s="2"/>
      <c r="F1022" s="2"/>
      <c r="G1022" s="1"/>
      <c r="H1022" s="5">
        <f>I1022+J1022+K1022+L1022</f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131">
        <v>0</v>
      </c>
      <c r="O1022" s="225"/>
      <c r="P1022" s="225"/>
    </row>
    <row r="1023" spans="1:16" ht="15.75" customHeight="1" x14ac:dyDescent="0.2">
      <c r="A1023" s="236"/>
      <c r="B1023" s="210" t="s">
        <v>535</v>
      </c>
      <c r="C1023" s="1"/>
      <c r="D1023" s="2"/>
      <c r="E1023" s="2"/>
      <c r="F1023" s="2"/>
      <c r="G1023" s="1"/>
      <c r="H1023" s="5">
        <f>I1023+J1023+K1023+L1023</f>
        <v>0</v>
      </c>
      <c r="I1023" s="5">
        <v>0</v>
      </c>
      <c r="J1023" s="5">
        <v>0</v>
      </c>
      <c r="K1023" s="5">
        <v>0</v>
      </c>
      <c r="L1023" s="5">
        <v>0</v>
      </c>
      <c r="M1023" s="5">
        <v>0</v>
      </c>
      <c r="N1023" s="131">
        <v>0</v>
      </c>
      <c r="O1023" s="217"/>
      <c r="P1023" s="217"/>
    </row>
    <row r="1024" spans="1:16" s="23" customFormat="1" ht="13.35" customHeight="1" x14ac:dyDescent="0.2">
      <c r="A1024" s="239" t="s">
        <v>25</v>
      </c>
      <c r="B1024" s="101" t="s">
        <v>219</v>
      </c>
      <c r="C1024" s="102"/>
      <c r="D1024" s="103"/>
      <c r="E1024" s="103"/>
      <c r="F1024" s="103"/>
      <c r="G1024" s="102"/>
      <c r="H1024" s="105">
        <f>H1025+H1026+H1027+H1028</f>
        <v>29538.2</v>
      </c>
      <c r="I1024" s="105">
        <f t="shared" ref="I1024:N1024" si="497">I1025+I1026+I1027+I1028</f>
        <v>100</v>
      </c>
      <c r="J1024" s="105">
        <f t="shared" si="497"/>
        <v>2400</v>
      </c>
      <c r="K1024" s="105">
        <f t="shared" si="497"/>
        <v>11460.6</v>
      </c>
      <c r="L1024" s="105">
        <f t="shared" si="497"/>
        <v>15577.6</v>
      </c>
      <c r="M1024" s="105">
        <f t="shared" si="497"/>
        <v>24252.6</v>
      </c>
      <c r="N1024" s="105">
        <f t="shared" si="497"/>
        <v>24252.6</v>
      </c>
      <c r="O1024" s="239"/>
      <c r="P1024" s="239"/>
    </row>
    <row r="1025" spans="1:16" s="23" customFormat="1" ht="13.35" customHeight="1" x14ac:dyDescent="0.2">
      <c r="A1025" s="240"/>
      <c r="B1025" s="101" t="s">
        <v>7</v>
      </c>
      <c r="C1025" s="102"/>
      <c r="D1025" s="103"/>
      <c r="E1025" s="103"/>
      <c r="F1025" s="103"/>
      <c r="G1025" s="102"/>
      <c r="H1025" s="105">
        <f>SUM(I1025:L1025)</f>
        <v>29438.2</v>
      </c>
      <c r="I1025" s="105">
        <f t="shared" ref="I1025:N1025" si="498">I971+I972+I973+I974+I975+I1002+I1003</f>
        <v>100</v>
      </c>
      <c r="J1025" s="105">
        <f t="shared" si="498"/>
        <v>2300</v>
      </c>
      <c r="K1025" s="105">
        <f t="shared" si="498"/>
        <v>11460.6</v>
      </c>
      <c r="L1025" s="105">
        <f t="shared" si="498"/>
        <v>15577.6</v>
      </c>
      <c r="M1025" s="105">
        <f t="shared" si="498"/>
        <v>24252.6</v>
      </c>
      <c r="N1025" s="105">
        <f t="shared" si="498"/>
        <v>24252.6</v>
      </c>
      <c r="O1025" s="240"/>
      <c r="P1025" s="240"/>
    </row>
    <row r="1026" spans="1:16" s="23" customFormat="1" ht="13.35" customHeight="1" x14ac:dyDescent="0.2">
      <c r="A1026" s="240"/>
      <c r="B1026" s="101" t="s">
        <v>14</v>
      </c>
      <c r="C1026" s="102"/>
      <c r="D1026" s="103"/>
      <c r="E1026" s="103"/>
      <c r="F1026" s="103"/>
      <c r="G1026" s="102"/>
      <c r="H1026" s="105">
        <f t="shared" ref="H1026:N1029" si="499">H976+H1004</f>
        <v>0</v>
      </c>
      <c r="I1026" s="105">
        <f t="shared" si="499"/>
        <v>0</v>
      </c>
      <c r="J1026" s="105">
        <f t="shared" si="499"/>
        <v>0</v>
      </c>
      <c r="K1026" s="105">
        <f t="shared" si="499"/>
        <v>0</v>
      </c>
      <c r="L1026" s="105">
        <f t="shared" si="499"/>
        <v>0</v>
      </c>
      <c r="M1026" s="105">
        <f t="shared" si="499"/>
        <v>0</v>
      </c>
      <c r="N1026" s="105">
        <f t="shared" si="499"/>
        <v>0</v>
      </c>
      <c r="O1026" s="240"/>
      <c r="P1026" s="240"/>
    </row>
    <row r="1027" spans="1:16" s="23" customFormat="1" ht="13.35" customHeight="1" x14ac:dyDescent="0.2">
      <c r="A1027" s="240"/>
      <c r="B1027" s="101" t="s">
        <v>15</v>
      </c>
      <c r="C1027" s="102"/>
      <c r="D1027" s="103"/>
      <c r="E1027" s="103"/>
      <c r="F1027" s="103"/>
      <c r="G1027" s="102"/>
      <c r="H1027" s="105">
        <f t="shared" si="499"/>
        <v>100</v>
      </c>
      <c r="I1027" s="105">
        <f t="shared" si="499"/>
        <v>0</v>
      </c>
      <c r="J1027" s="105">
        <f t="shared" si="499"/>
        <v>100</v>
      </c>
      <c r="K1027" s="105">
        <f t="shared" si="499"/>
        <v>0</v>
      </c>
      <c r="L1027" s="105">
        <f t="shared" si="499"/>
        <v>0</v>
      </c>
      <c r="M1027" s="105">
        <f t="shared" si="499"/>
        <v>0</v>
      </c>
      <c r="N1027" s="105">
        <f t="shared" si="499"/>
        <v>0</v>
      </c>
      <c r="O1027" s="240"/>
      <c r="P1027" s="240"/>
    </row>
    <row r="1028" spans="1:16" s="23" customFormat="1" x14ac:dyDescent="0.2">
      <c r="A1028" s="240"/>
      <c r="B1028" s="178" t="s">
        <v>10</v>
      </c>
      <c r="C1028" s="179"/>
      <c r="D1028" s="180"/>
      <c r="E1028" s="180"/>
      <c r="F1028" s="180"/>
      <c r="G1028" s="179"/>
      <c r="H1028" s="105">
        <f t="shared" si="499"/>
        <v>0</v>
      </c>
      <c r="I1028" s="105">
        <f t="shared" si="499"/>
        <v>0</v>
      </c>
      <c r="J1028" s="105">
        <f t="shared" si="499"/>
        <v>0</v>
      </c>
      <c r="K1028" s="105">
        <f t="shared" si="499"/>
        <v>0</v>
      </c>
      <c r="L1028" s="105">
        <f t="shared" si="499"/>
        <v>0</v>
      </c>
      <c r="M1028" s="105">
        <f t="shared" si="499"/>
        <v>0</v>
      </c>
      <c r="N1028" s="105">
        <f t="shared" si="499"/>
        <v>0</v>
      </c>
      <c r="O1028" s="240"/>
      <c r="P1028" s="240"/>
    </row>
    <row r="1029" spans="1:16" s="184" customFormat="1" x14ac:dyDescent="0.2">
      <c r="A1029" s="220"/>
      <c r="B1029" s="101" t="s">
        <v>535</v>
      </c>
      <c r="C1029" s="102"/>
      <c r="D1029" s="103"/>
      <c r="E1029" s="103"/>
      <c r="F1029" s="103"/>
      <c r="G1029" s="102"/>
      <c r="H1029" s="105">
        <f t="shared" si="499"/>
        <v>0</v>
      </c>
      <c r="I1029" s="105">
        <f t="shared" si="499"/>
        <v>0</v>
      </c>
      <c r="J1029" s="105">
        <f t="shared" si="499"/>
        <v>0</v>
      </c>
      <c r="K1029" s="105">
        <f t="shared" si="499"/>
        <v>0</v>
      </c>
      <c r="L1029" s="105">
        <f t="shared" si="499"/>
        <v>0</v>
      </c>
      <c r="M1029" s="105">
        <f t="shared" si="499"/>
        <v>0</v>
      </c>
      <c r="N1029" s="105">
        <f t="shared" si="499"/>
        <v>0</v>
      </c>
      <c r="O1029" s="220"/>
      <c r="P1029" s="220"/>
    </row>
    <row r="1030" spans="1:16" s="23" customFormat="1" ht="12.75" customHeight="1" x14ac:dyDescent="0.2">
      <c r="A1030" s="244" t="s">
        <v>133</v>
      </c>
      <c r="B1030" s="245"/>
      <c r="C1030" s="245"/>
      <c r="D1030" s="245"/>
      <c r="E1030" s="245"/>
      <c r="F1030" s="245"/>
      <c r="G1030" s="245"/>
      <c r="H1030" s="245"/>
      <c r="I1030" s="245"/>
      <c r="J1030" s="245"/>
      <c r="K1030" s="245"/>
      <c r="L1030" s="245"/>
      <c r="M1030" s="245"/>
      <c r="N1030" s="245"/>
      <c r="O1030" s="245"/>
      <c r="P1030" s="246"/>
    </row>
    <row r="1031" spans="1:16" s="23" customFormat="1" ht="13.35" customHeight="1" x14ac:dyDescent="0.2">
      <c r="A1031" s="228" t="s">
        <v>134</v>
      </c>
      <c r="B1031" s="210" t="s">
        <v>103</v>
      </c>
      <c r="C1031" s="1"/>
      <c r="D1031" s="2"/>
      <c r="E1031" s="2"/>
      <c r="F1031" s="2"/>
      <c r="G1031" s="1"/>
      <c r="H1031" s="5" t="s">
        <v>51</v>
      </c>
      <c r="I1031" s="5" t="s">
        <v>51</v>
      </c>
      <c r="J1031" s="5" t="s">
        <v>51</v>
      </c>
      <c r="K1031" s="5" t="s">
        <v>51</v>
      </c>
      <c r="L1031" s="5" t="s">
        <v>51</v>
      </c>
      <c r="M1031" s="5" t="s">
        <v>51</v>
      </c>
      <c r="N1031" s="5" t="s">
        <v>51</v>
      </c>
      <c r="O1031" s="221" t="s">
        <v>308</v>
      </c>
      <c r="P1031" s="221" t="s">
        <v>271</v>
      </c>
    </row>
    <row r="1032" spans="1:16" s="23" customFormat="1" ht="13.35" customHeight="1" x14ac:dyDescent="0.2">
      <c r="A1032" s="229"/>
      <c r="B1032" s="210" t="s">
        <v>88</v>
      </c>
      <c r="C1032" s="1"/>
      <c r="D1032" s="2"/>
      <c r="E1032" s="2"/>
      <c r="F1032" s="2"/>
      <c r="G1032" s="1"/>
      <c r="H1032" s="5" t="s">
        <v>51</v>
      </c>
      <c r="I1032" s="5" t="s">
        <v>206</v>
      </c>
      <c r="J1032" s="5" t="s">
        <v>206</v>
      </c>
      <c r="K1032" s="5" t="s">
        <v>206</v>
      </c>
      <c r="L1032" s="5" t="s">
        <v>206</v>
      </c>
      <c r="M1032" s="5" t="s">
        <v>51</v>
      </c>
      <c r="N1032" s="5" t="s">
        <v>51</v>
      </c>
      <c r="O1032" s="225"/>
      <c r="P1032" s="225"/>
    </row>
    <row r="1033" spans="1:16" ht="13.35" customHeight="1" x14ac:dyDescent="0.2">
      <c r="A1033" s="229"/>
      <c r="B1033" s="210" t="s">
        <v>74</v>
      </c>
      <c r="C1033" s="1"/>
      <c r="D1033" s="2"/>
      <c r="E1033" s="2"/>
      <c r="F1033" s="2"/>
      <c r="G1033" s="1"/>
      <c r="H1033" s="5">
        <f t="shared" ref="H1033:N1033" si="500">SUM(H1034:H1039)</f>
        <v>24767</v>
      </c>
      <c r="I1033" s="5">
        <f t="shared" si="500"/>
        <v>8453</v>
      </c>
      <c r="J1033" s="5">
        <f t="shared" si="500"/>
        <v>9078.5</v>
      </c>
      <c r="K1033" s="5">
        <f t="shared" si="500"/>
        <v>2700</v>
      </c>
      <c r="L1033" s="5">
        <f t="shared" si="500"/>
        <v>4535.5</v>
      </c>
      <c r="M1033" s="5">
        <f t="shared" si="500"/>
        <v>24767</v>
      </c>
      <c r="N1033" s="5">
        <f t="shared" si="500"/>
        <v>24767</v>
      </c>
      <c r="O1033" s="225"/>
      <c r="P1033" s="225"/>
    </row>
    <row r="1034" spans="1:16" ht="13.35" customHeight="1" x14ac:dyDescent="0.2">
      <c r="A1034" s="229"/>
      <c r="B1034" s="247" t="s">
        <v>16</v>
      </c>
      <c r="C1034" s="128" t="str">
        <f t="shared" ref="C1034:H1034" si="501">C1044</f>
        <v>136</v>
      </c>
      <c r="D1034" s="128" t="str">
        <f t="shared" si="501"/>
        <v>07</v>
      </c>
      <c r="E1034" s="128" t="str">
        <f t="shared" si="501"/>
        <v>09</v>
      </c>
      <c r="F1034" s="128" t="str">
        <f t="shared" si="501"/>
        <v>0730303550</v>
      </c>
      <c r="G1034" s="128" t="str">
        <f t="shared" si="501"/>
        <v>612</v>
      </c>
      <c r="H1034" s="5">
        <f t="shared" si="501"/>
        <v>1300</v>
      </c>
      <c r="I1034" s="5">
        <f>I1044</f>
        <v>442</v>
      </c>
      <c r="J1034" s="5">
        <f t="shared" ref="J1034:N1034" si="502">J1044</f>
        <v>150</v>
      </c>
      <c r="K1034" s="5">
        <f t="shared" si="502"/>
        <v>0</v>
      </c>
      <c r="L1034" s="5">
        <f t="shared" si="502"/>
        <v>708</v>
      </c>
      <c r="M1034" s="5">
        <f t="shared" si="502"/>
        <v>1300</v>
      </c>
      <c r="N1034" s="5">
        <f t="shared" si="502"/>
        <v>1300</v>
      </c>
      <c r="O1034" s="225"/>
      <c r="P1034" s="225"/>
    </row>
    <row r="1035" spans="1:16" ht="13.35" customHeight="1" x14ac:dyDescent="0.2">
      <c r="A1035" s="229"/>
      <c r="B1035" s="247"/>
      <c r="C1035" s="128" t="str">
        <f>C1045</f>
        <v>136</v>
      </c>
      <c r="D1035" s="128" t="str">
        <f>D1045</f>
        <v>07</v>
      </c>
      <c r="E1035" s="128" t="str">
        <f>E1045</f>
        <v>09</v>
      </c>
      <c r="F1035" s="128" t="str">
        <f>F1045</f>
        <v>0730303550</v>
      </c>
      <c r="G1035" s="128" t="str">
        <f>G1045</f>
        <v>622</v>
      </c>
      <c r="H1035" s="5">
        <f>H1045+H1054+H1062</f>
        <v>22697</v>
      </c>
      <c r="I1035" s="5">
        <f t="shared" ref="I1035:N1035" si="503">I1045+I1054+I1062</f>
        <v>7771</v>
      </c>
      <c r="J1035" s="5">
        <f t="shared" si="503"/>
        <v>8448.5</v>
      </c>
      <c r="K1035" s="5">
        <f t="shared" si="503"/>
        <v>2700</v>
      </c>
      <c r="L1035" s="5">
        <f t="shared" si="503"/>
        <v>3777.5</v>
      </c>
      <c r="M1035" s="5">
        <f t="shared" si="503"/>
        <v>22697</v>
      </c>
      <c r="N1035" s="5">
        <f t="shared" si="503"/>
        <v>22697</v>
      </c>
      <c r="O1035" s="225"/>
      <c r="P1035" s="225"/>
    </row>
    <row r="1036" spans="1:16" ht="13.35" customHeight="1" x14ac:dyDescent="0.2">
      <c r="A1036" s="229"/>
      <c r="B1036" s="247"/>
      <c r="C1036" s="3" t="s">
        <v>43</v>
      </c>
      <c r="D1036" s="2" t="s">
        <v>218</v>
      </c>
      <c r="E1036" s="3" t="s">
        <v>209</v>
      </c>
      <c r="F1036" s="3" t="s">
        <v>486</v>
      </c>
      <c r="G1036" s="3" t="s">
        <v>45</v>
      </c>
      <c r="H1036" s="5">
        <f>H1046</f>
        <v>770</v>
      </c>
      <c r="I1036" s="5">
        <f t="shared" ref="I1036:N1036" si="504">I1046</f>
        <v>240</v>
      </c>
      <c r="J1036" s="5">
        <f t="shared" si="504"/>
        <v>480</v>
      </c>
      <c r="K1036" s="5">
        <f t="shared" si="504"/>
        <v>0</v>
      </c>
      <c r="L1036" s="5">
        <f t="shared" si="504"/>
        <v>50</v>
      </c>
      <c r="M1036" s="5">
        <f t="shared" si="504"/>
        <v>770</v>
      </c>
      <c r="N1036" s="5">
        <f t="shared" si="504"/>
        <v>770</v>
      </c>
      <c r="O1036" s="225"/>
      <c r="P1036" s="225"/>
    </row>
    <row r="1037" spans="1:16" ht="13.35" customHeight="1" x14ac:dyDescent="0.2">
      <c r="A1037" s="229"/>
      <c r="B1037" s="210" t="s">
        <v>14</v>
      </c>
      <c r="C1037" s="129"/>
      <c r="D1037" s="129"/>
      <c r="E1037" s="129"/>
      <c r="F1037" s="129"/>
      <c r="G1037" s="129"/>
      <c r="H1037" s="5">
        <f t="shared" ref="H1037:N1040" si="505">H1047+H1055+H1063</f>
        <v>0</v>
      </c>
      <c r="I1037" s="5">
        <f t="shared" si="505"/>
        <v>0</v>
      </c>
      <c r="J1037" s="5">
        <f t="shared" si="505"/>
        <v>0</v>
      </c>
      <c r="K1037" s="5">
        <f t="shared" si="505"/>
        <v>0</v>
      </c>
      <c r="L1037" s="5">
        <f t="shared" si="505"/>
        <v>0</v>
      </c>
      <c r="M1037" s="5">
        <f t="shared" si="505"/>
        <v>0</v>
      </c>
      <c r="N1037" s="5">
        <f t="shared" si="505"/>
        <v>0</v>
      </c>
      <c r="O1037" s="225"/>
      <c r="P1037" s="225"/>
    </row>
    <row r="1038" spans="1:16" ht="13.35" customHeight="1" x14ac:dyDescent="0.2">
      <c r="A1038" s="229"/>
      <c r="B1038" s="210" t="s">
        <v>15</v>
      </c>
      <c r="C1038" s="129"/>
      <c r="D1038" s="129"/>
      <c r="E1038" s="129"/>
      <c r="F1038" s="129"/>
      <c r="G1038" s="129"/>
      <c r="H1038" s="5">
        <f t="shared" si="505"/>
        <v>0</v>
      </c>
      <c r="I1038" s="5">
        <f t="shared" si="505"/>
        <v>0</v>
      </c>
      <c r="J1038" s="5">
        <f t="shared" si="505"/>
        <v>0</v>
      </c>
      <c r="K1038" s="5">
        <f t="shared" si="505"/>
        <v>0</v>
      </c>
      <c r="L1038" s="5">
        <f t="shared" si="505"/>
        <v>0</v>
      </c>
      <c r="M1038" s="5">
        <f t="shared" si="505"/>
        <v>0</v>
      </c>
      <c r="N1038" s="5">
        <f t="shared" si="505"/>
        <v>0</v>
      </c>
      <c r="O1038" s="225"/>
      <c r="P1038" s="225"/>
    </row>
    <row r="1039" spans="1:16" ht="13.35" customHeight="1" x14ac:dyDescent="0.2">
      <c r="A1039" s="229"/>
      <c r="B1039" s="210" t="s">
        <v>12</v>
      </c>
      <c r="C1039" s="129"/>
      <c r="D1039" s="129"/>
      <c r="E1039" s="129"/>
      <c r="F1039" s="129"/>
      <c r="G1039" s="129"/>
      <c r="H1039" s="5">
        <f t="shared" si="505"/>
        <v>0</v>
      </c>
      <c r="I1039" s="5">
        <f t="shared" si="505"/>
        <v>0</v>
      </c>
      <c r="J1039" s="5">
        <f t="shared" si="505"/>
        <v>0</v>
      </c>
      <c r="K1039" s="5">
        <f t="shared" si="505"/>
        <v>0</v>
      </c>
      <c r="L1039" s="5">
        <f t="shared" si="505"/>
        <v>0</v>
      </c>
      <c r="M1039" s="5">
        <f t="shared" si="505"/>
        <v>0</v>
      </c>
      <c r="N1039" s="5">
        <f t="shared" si="505"/>
        <v>0</v>
      </c>
      <c r="O1039" s="225"/>
      <c r="P1039" s="225"/>
    </row>
    <row r="1040" spans="1:16" ht="40.5" customHeight="1" x14ac:dyDescent="0.2">
      <c r="A1040" s="236"/>
      <c r="B1040" s="210" t="s">
        <v>535</v>
      </c>
      <c r="C1040" s="129"/>
      <c r="D1040" s="129"/>
      <c r="E1040" s="129"/>
      <c r="F1040" s="129"/>
      <c r="G1040" s="129"/>
      <c r="H1040" s="5">
        <f t="shared" si="505"/>
        <v>0</v>
      </c>
      <c r="I1040" s="5">
        <f t="shared" si="505"/>
        <v>0</v>
      </c>
      <c r="J1040" s="5">
        <f t="shared" si="505"/>
        <v>0</v>
      </c>
      <c r="K1040" s="5">
        <f t="shared" si="505"/>
        <v>0</v>
      </c>
      <c r="L1040" s="5">
        <f t="shared" si="505"/>
        <v>0</v>
      </c>
      <c r="M1040" s="5">
        <f t="shared" si="505"/>
        <v>0</v>
      </c>
      <c r="N1040" s="5">
        <f t="shared" si="505"/>
        <v>0</v>
      </c>
      <c r="O1040" s="217"/>
      <c r="P1040" s="217"/>
    </row>
    <row r="1041" spans="1:16" x14ac:dyDescent="0.2">
      <c r="A1041" s="228" t="s">
        <v>487</v>
      </c>
      <c r="B1041" s="210" t="s">
        <v>103</v>
      </c>
      <c r="C1041" s="1"/>
      <c r="D1041" s="2"/>
      <c r="E1041" s="2"/>
      <c r="F1041" s="2"/>
      <c r="G1041" s="1"/>
      <c r="H1041" s="89">
        <v>25</v>
      </c>
      <c r="I1041" s="89">
        <v>9</v>
      </c>
      <c r="J1041" s="89">
        <v>4</v>
      </c>
      <c r="K1041" s="89">
        <v>3</v>
      </c>
      <c r="L1041" s="89">
        <v>9</v>
      </c>
      <c r="M1041" s="89">
        <v>25</v>
      </c>
      <c r="N1041" s="5">
        <v>25</v>
      </c>
      <c r="O1041" s="221" t="s">
        <v>488</v>
      </c>
      <c r="P1041" s="221" t="s">
        <v>489</v>
      </c>
    </row>
    <row r="1042" spans="1:16" ht="12.75" customHeight="1" x14ac:dyDescent="0.2">
      <c r="A1042" s="229"/>
      <c r="B1042" s="210" t="s">
        <v>87</v>
      </c>
      <c r="C1042" s="1"/>
      <c r="D1042" s="2"/>
      <c r="E1042" s="2"/>
      <c r="F1042" s="2"/>
      <c r="G1042" s="1"/>
      <c r="H1042" s="5">
        <f t="shared" ref="H1042:N1042" si="506">ROUND(H1043/H1041,1)</f>
        <v>677.2</v>
      </c>
      <c r="I1042" s="5" t="s">
        <v>206</v>
      </c>
      <c r="J1042" s="5" t="s">
        <v>206</v>
      </c>
      <c r="K1042" s="5" t="s">
        <v>206</v>
      </c>
      <c r="L1042" s="5" t="s">
        <v>206</v>
      </c>
      <c r="M1042" s="5">
        <f t="shared" si="506"/>
        <v>677.2</v>
      </c>
      <c r="N1042" s="5">
        <f t="shared" si="506"/>
        <v>677.2</v>
      </c>
      <c r="O1042" s="225"/>
      <c r="P1042" s="225"/>
    </row>
    <row r="1043" spans="1:16" x14ac:dyDescent="0.2">
      <c r="A1043" s="229"/>
      <c r="B1043" s="210" t="s">
        <v>74</v>
      </c>
      <c r="C1043" s="1"/>
      <c r="D1043" s="2"/>
      <c r="E1043" s="2"/>
      <c r="F1043" s="2"/>
      <c r="G1043" s="1"/>
      <c r="H1043" s="5">
        <f t="shared" ref="H1043:N1043" si="507">SUM(H1044:H1049)</f>
        <v>16930.099999999999</v>
      </c>
      <c r="I1043" s="5">
        <f t="shared" si="507"/>
        <v>4689</v>
      </c>
      <c r="J1043" s="5">
        <f t="shared" si="507"/>
        <v>6005.6</v>
      </c>
      <c r="K1043" s="5">
        <f t="shared" si="507"/>
        <v>2700</v>
      </c>
      <c r="L1043" s="5">
        <f t="shared" si="507"/>
        <v>3535.5</v>
      </c>
      <c r="M1043" s="5">
        <f t="shared" si="507"/>
        <v>16930.099999999999</v>
      </c>
      <c r="N1043" s="5">
        <f t="shared" si="507"/>
        <v>16930.099999999999</v>
      </c>
      <c r="O1043" s="225"/>
      <c r="P1043" s="225"/>
    </row>
    <row r="1044" spans="1:16" x14ac:dyDescent="0.2">
      <c r="A1044" s="229"/>
      <c r="B1044" s="228" t="s">
        <v>16</v>
      </c>
      <c r="C1044" s="3" t="s">
        <v>41</v>
      </c>
      <c r="D1044" s="2" t="s">
        <v>210</v>
      </c>
      <c r="E1044" s="3" t="s">
        <v>212</v>
      </c>
      <c r="F1044" s="3" t="s">
        <v>239</v>
      </c>
      <c r="G1044" s="3" t="s">
        <v>46</v>
      </c>
      <c r="H1044" s="5">
        <f t="shared" ref="H1044:H1049" si="508">I1044+J1044+K1044+L1044</f>
        <v>1300</v>
      </c>
      <c r="I1044" s="130">
        <v>442</v>
      </c>
      <c r="J1044" s="130">
        <v>150</v>
      </c>
      <c r="K1044" s="130">
        <v>0</v>
      </c>
      <c r="L1044" s="130">
        <v>708</v>
      </c>
      <c r="M1044" s="5">
        <v>1300</v>
      </c>
      <c r="N1044" s="5">
        <v>1300</v>
      </c>
      <c r="O1044" s="225"/>
      <c r="P1044" s="225"/>
    </row>
    <row r="1045" spans="1:16" ht="12.75" customHeight="1" x14ac:dyDescent="0.2">
      <c r="A1045" s="229"/>
      <c r="B1045" s="229"/>
      <c r="C1045" s="3" t="s">
        <v>41</v>
      </c>
      <c r="D1045" s="2" t="s">
        <v>210</v>
      </c>
      <c r="E1045" s="3" t="s">
        <v>212</v>
      </c>
      <c r="F1045" s="3" t="s">
        <v>239</v>
      </c>
      <c r="G1045" s="3" t="s">
        <v>45</v>
      </c>
      <c r="H1045" s="5">
        <f t="shared" si="508"/>
        <v>14860.1</v>
      </c>
      <c r="I1045" s="130">
        <f>4330-323</f>
        <v>4007</v>
      </c>
      <c r="J1045" s="130">
        <v>5375.6</v>
      </c>
      <c r="K1045" s="130">
        <v>2700</v>
      </c>
      <c r="L1045" s="130">
        <v>2777.5</v>
      </c>
      <c r="M1045" s="5">
        <v>14860.1</v>
      </c>
      <c r="N1045" s="5">
        <v>14860.1</v>
      </c>
      <c r="O1045" s="225"/>
      <c r="P1045" s="225"/>
    </row>
    <row r="1046" spans="1:16" ht="12.75" customHeight="1" x14ac:dyDescent="0.2">
      <c r="A1046" s="229"/>
      <c r="B1046" s="251"/>
      <c r="C1046" s="3" t="s">
        <v>43</v>
      </c>
      <c r="D1046" s="2" t="s">
        <v>218</v>
      </c>
      <c r="E1046" s="3" t="s">
        <v>209</v>
      </c>
      <c r="F1046" s="3" t="s">
        <v>486</v>
      </c>
      <c r="G1046" s="3" t="s">
        <v>45</v>
      </c>
      <c r="H1046" s="5">
        <f>I1046+J1046+K1046+L1046</f>
        <v>770</v>
      </c>
      <c r="I1046" s="130">
        <v>240</v>
      </c>
      <c r="J1046" s="130">
        <v>480</v>
      </c>
      <c r="K1046" s="130">
        <v>0</v>
      </c>
      <c r="L1046" s="130">
        <v>50</v>
      </c>
      <c r="M1046" s="5">
        <v>770</v>
      </c>
      <c r="N1046" s="5">
        <v>770</v>
      </c>
      <c r="O1046" s="225"/>
      <c r="P1046" s="225"/>
    </row>
    <row r="1047" spans="1:16" x14ac:dyDescent="0.2">
      <c r="A1047" s="229"/>
      <c r="B1047" s="210" t="s">
        <v>14</v>
      </c>
      <c r="C1047" s="1"/>
      <c r="D1047" s="2"/>
      <c r="E1047" s="2"/>
      <c r="F1047" s="2"/>
      <c r="G1047" s="1"/>
      <c r="H1047" s="5">
        <f t="shared" si="508"/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225"/>
      <c r="P1047" s="225"/>
    </row>
    <row r="1048" spans="1:16" x14ac:dyDescent="0.2">
      <c r="A1048" s="229"/>
      <c r="B1048" s="210" t="s">
        <v>15</v>
      </c>
      <c r="C1048" s="1"/>
      <c r="D1048" s="2"/>
      <c r="E1048" s="2"/>
      <c r="F1048" s="2"/>
      <c r="G1048" s="1"/>
      <c r="H1048" s="5">
        <f t="shared" si="508"/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225"/>
      <c r="P1048" s="225"/>
    </row>
    <row r="1049" spans="1:16" x14ac:dyDescent="0.2">
      <c r="A1049" s="229"/>
      <c r="B1049" s="210" t="s">
        <v>12</v>
      </c>
      <c r="C1049" s="1"/>
      <c r="D1049" s="2"/>
      <c r="E1049" s="2"/>
      <c r="F1049" s="2"/>
      <c r="G1049" s="1"/>
      <c r="H1049" s="5">
        <f t="shared" si="508"/>
        <v>0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225"/>
      <c r="P1049" s="225"/>
    </row>
    <row r="1050" spans="1:16" x14ac:dyDescent="0.2">
      <c r="A1050" s="236"/>
      <c r="B1050" s="210" t="s">
        <v>535</v>
      </c>
      <c r="C1050" s="1"/>
      <c r="D1050" s="2"/>
      <c r="E1050" s="2"/>
      <c r="F1050" s="2"/>
      <c r="G1050" s="1"/>
      <c r="H1050" s="5">
        <f t="shared" ref="H1050" si="509">I1050+J1050+K1050+L1050</f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217"/>
      <c r="P1050" s="217"/>
    </row>
    <row r="1051" spans="1:16" x14ac:dyDescent="0.2">
      <c r="A1051" s="228" t="s">
        <v>490</v>
      </c>
      <c r="B1051" s="208" t="s">
        <v>109</v>
      </c>
      <c r="C1051" s="1"/>
      <c r="D1051" s="2"/>
      <c r="E1051" s="2"/>
      <c r="F1051" s="2"/>
      <c r="G1051" s="1"/>
      <c r="H1051" s="89">
        <v>44</v>
      </c>
      <c r="I1051" s="89">
        <v>14</v>
      </c>
      <c r="J1051" s="89">
        <v>16</v>
      </c>
      <c r="K1051" s="89">
        <v>5</v>
      </c>
      <c r="L1051" s="89">
        <v>9</v>
      </c>
      <c r="M1051" s="126">
        <v>0</v>
      </c>
      <c r="N1051" s="126">
        <v>0</v>
      </c>
      <c r="O1051" s="221" t="s">
        <v>413</v>
      </c>
      <c r="P1051" s="221" t="s">
        <v>491</v>
      </c>
    </row>
    <row r="1052" spans="1:16" ht="25.5" x14ac:dyDescent="0.2">
      <c r="A1052" s="229"/>
      <c r="B1052" s="210" t="s">
        <v>85</v>
      </c>
      <c r="C1052" s="1"/>
      <c r="D1052" s="2"/>
      <c r="E1052" s="2"/>
      <c r="F1052" s="2"/>
      <c r="G1052" s="1"/>
      <c r="H1052" s="5">
        <f t="shared" ref="H1052" si="510">ROUND(H1053/H1051,1)</f>
        <v>155.4</v>
      </c>
      <c r="I1052" s="5" t="s">
        <v>206</v>
      </c>
      <c r="J1052" s="5" t="s">
        <v>206</v>
      </c>
      <c r="K1052" s="5" t="s">
        <v>206</v>
      </c>
      <c r="L1052" s="5" t="s">
        <v>206</v>
      </c>
      <c r="M1052" s="126">
        <v>0</v>
      </c>
      <c r="N1052" s="126">
        <v>0</v>
      </c>
      <c r="O1052" s="225"/>
      <c r="P1052" s="225"/>
    </row>
    <row r="1053" spans="1:16" x14ac:dyDescent="0.2">
      <c r="A1053" s="229"/>
      <c r="B1053" s="210" t="s">
        <v>74</v>
      </c>
      <c r="C1053" s="1"/>
      <c r="D1053" s="2"/>
      <c r="E1053" s="2"/>
      <c r="F1053" s="2"/>
      <c r="G1053" s="1"/>
      <c r="H1053" s="5">
        <f t="shared" ref="H1053:N1053" si="511">SUM(H1054:H1057)</f>
        <v>6836.9</v>
      </c>
      <c r="I1053" s="5">
        <f t="shared" si="511"/>
        <v>3764</v>
      </c>
      <c r="J1053" s="5">
        <f t="shared" si="511"/>
        <v>3072.9</v>
      </c>
      <c r="K1053" s="5">
        <f t="shared" si="511"/>
        <v>0</v>
      </c>
      <c r="L1053" s="5">
        <f t="shared" si="511"/>
        <v>0</v>
      </c>
      <c r="M1053" s="5">
        <f t="shared" si="511"/>
        <v>6836.9</v>
      </c>
      <c r="N1053" s="5">
        <f t="shared" si="511"/>
        <v>6836.9</v>
      </c>
      <c r="O1053" s="225"/>
      <c r="P1053" s="225"/>
    </row>
    <row r="1054" spans="1:16" x14ac:dyDescent="0.2">
      <c r="A1054" s="229"/>
      <c r="B1054" s="210" t="s">
        <v>16</v>
      </c>
      <c r="C1054" s="3" t="s">
        <v>41</v>
      </c>
      <c r="D1054" s="2" t="s">
        <v>210</v>
      </c>
      <c r="E1054" s="3" t="s">
        <v>212</v>
      </c>
      <c r="F1054" s="3" t="s">
        <v>239</v>
      </c>
      <c r="G1054" s="3" t="s">
        <v>45</v>
      </c>
      <c r="H1054" s="5">
        <f>I1054+J1054+K1054+L1054</f>
        <v>6836.9</v>
      </c>
      <c r="I1054" s="130">
        <v>3764</v>
      </c>
      <c r="J1054" s="130">
        <f>4180-1107.1</f>
        <v>3072.9</v>
      </c>
      <c r="K1054" s="130">
        <v>0</v>
      </c>
      <c r="L1054" s="130">
        <v>0</v>
      </c>
      <c r="M1054" s="5">
        <v>6836.9</v>
      </c>
      <c r="N1054" s="5">
        <v>6836.9</v>
      </c>
      <c r="O1054" s="225"/>
      <c r="P1054" s="225"/>
    </row>
    <row r="1055" spans="1:16" x14ac:dyDescent="0.2">
      <c r="A1055" s="229"/>
      <c r="B1055" s="210" t="s">
        <v>14</v>
      </c>
      <c r="C1055" s="1"/>
      <c r="D1055" s="2"/>
      <c r="E1055" s="2"/>
      <c r="F1055" s="2"/>
      <c r="G1055" s="1"/>
      <c r="H1055" s="5">
        <f>I1055+J1055+K1055+L1055</f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225"/>
      <c r="P1055" s="225"/>
    </row>
    <row r="1056" spans="1:16" x14ac:dyDescent="0.2">
      <c r="A1056" s="229"/>
      <c r="B1056" s="210" t="s">
        <v>15</v>
      </c>
      <c r="C1056" s="1"/>
      <c r="D1056" s="2"/>
      <c r="E1056" s="2"/>
      <c r="F1056" s="2"/>
      <c r="G1056" s="1"/>
      <c r="H1056" s="5">
        <f>I1056+J1056+K1056+L1056</f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225"/>
      <c r="P1056" s="225"/>
    </row>
    <row r="1057" spans="1:16" ht="25.5" customHeight="1" x14ac:dyDescent="0.2">
      <c r="A1057" s="229"/>
      <c r="B1057" s="210" t="s">
        <v>12</v>
      </c>
      <c r="C1057" s="1"/>
      <c r="D1057" s="2"/>
      <c r="E1057" s="2"/>
      <c r="F1057" s="2"/>
      <c r="G1057" s="1"/>
      <c r="H1057" s="5">
        <f>I1057+J1057+K1057+L1057</f>
        <v>0</v>
      </c>
      <c r="I1057" s="5">
        <v>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225"/>
      <c r="P1057" s="225"/>
    </row>
    <row r="1058" spans="1:16" ht="25.5" customHeight="1" x14ac:dyDescent="0.2">
      <c r="A1058" s="236"/>
      <c r="B1058" s="210" t="s">
        <v>535</v>
      </c>
      <c r="C1058" s="1"/>
      <c r="D1058" s="2"/>
      <c r="E1058" s="2"/>
      <c r="F1058" s="2"/>
      <c r="G1058" s="1"/>
      <c r="H1058" s="5">
        <f>I1058+J1058+K1058+L1058</f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217"/>
      <c r="P1058" s="217"/>
    </row>
    <row r="1059" spans="1:16" x14ac:dyDescent="0.2">
      <c r="A1059" s="228" t="s">
        <v>345</v>
      </c>
      <c r="B1059" s="208" t="s">
        <v>109</v>
      </c>
      <c r="C1059" s="1"/>
      <c r="D1059" s="2"/>
      <c r="E1059" s="2"/>
      <c r="F1059" s="2"/>
      <c r="G1059" s="1"/>
      <c r="H1059" s="89">
        <f>SUM(I1059:L1059)</f>
        <v>1</v>
      </c>
      <c r="I1059" s="93" t="s">
        <v>51</v>
      </c>
      <c r="J1059" s="93" t="s">
        <v>51</v>
      </c>
      <c r="K1059" s="93" t="s">
        <v>51</v>
      </c>
      <c r="L1059" s="89">
        <v>1</v>
      </c>
      <c r="M1059" s="89">
        <v>1</v>
      </c>
      <c r="N1059" s="89">
        <v>1</v>
      </c>
      <c r="O1059" s="221" t="s">
        <v>414</v>
      </c>
      <c r="P1059" s="221" t="s">
        <v>350</v>
      </c>
    </row>
    <row r="1060" spans="1:16" ht="25.5" x14ac:dyDescent="0.2">
      <c r="A1060" s="229"/>
      <c r="B1060" s="210" t="s">
        <v>85</v>
      </c>
      <c r="C1060" s="1"/>
      <c r="D1060" s="2"/>
      <c r="E1060" s="2"/>
      <c r="F1060" s="2"/>
      <c r="G1060" s="1"/>
      <c r="H1060" s="5">
        <f>ROUND(H1062/H1059,1)</f>
        <v>1000</v>
      </c>
      <c r="I1060" s="5" t="s">
        <v>206</v>
      </c>
      <c r="J1060" s="5" t="s">
        <v>206</v>
      </c>
      <c r="K1060" s="5" t="s">
        <v>206</v>
      </c>
      <c r="L1060" s="5" t="s">
        <v>206</v>
      </c>
      <c r="M1060" s="5">
        <v>0</v>
      </c>
      <c r="N1060" s="5">
        <v>0</v>
      </c>
      <c r="O1060" s="225"/>
      <c r="P1060" s="225"/>
    </row>
    <row r="1061" spans="1:16" x14ac:dyDescent="0.2">
      <c r="A1061" s="229"/>
      <c r="B1061" s="210" t="s">
        <v>74</v>
      </c>
      <c r="C1061" s="1"/>
      <c r="D1061" s="2"/>
      <c r="E1061" s="2"/>
      <c r="F1061" s="2"/>
      <c r="G1061" s="1"/>
      <c r="H1061" s="5">
        <f>H1062</f>
        <v>1000</v>
      </c>
      <c r="I1061" s="5">
        <f>I1062</f>
        <v>0</v>
      </c>
      <c r="J1061" s="5">
        <f t="shared" ref="J1061:N1061" si="512">J1062</f>
        <v>0</v>
      </c>
      <c r="K1061" s="5">
        <f t="shared" si="512"/>
        <v>0</v>
      </c>
      <c r="L1061" s="5">
        <f t="shared" si="512"/>
        <v>1000</v>
      </c>
      <c r="M1061" s="5">
        <f t="shared" si="512"/>
        <v>1000</v>
      </c>
      <c r="N1061" s="5">
        <f t="shared" si="512"/>
        <v>1000</v>
      </c>
      <c r="O1061" s="225"/>
      <c r="P1061" s="225"/>
    </row>
    <row r="1062" spans="1:16" x14ac:dyDescent="0.2">
      <c r="A1062" s="229"/>
      <c r="B1062" s="210" t="s">
        <v>16</v>
      </c>
      <c r="C1062" s="3" t="s">
        <v>41</v>
      </c>
      <c r="D1062" s="2" t="s">
        <v>210</v>
      </c>
      <c r="E1062" s="3" t="s">
        <v>212</v>
      </c>
      <c r="F1062" s="3" t="s">
        <v>239</v>
      </c>
      <c r="G1062" s="3" t="s">
        <v>45</v>
      </c>
      <c r="H1062" s="5">
        <f>I1062+J1062+K1062+L1062</f>
        <v>1000</v>
      </c>
      <c r="I1062" s="5">
        <v>0</v>
      </c>
      <c r="J1062" s="5">
        <v>0</v>
      </c>
      <c r="K1062" s="5">
        <v>0</v>
      </c>
      <c r="L1062" s="5">
        <v>1000</v>
      </c>
      <c r="M1062" s="5">
        <v>1000</v>
      </c>
      <c r="N1062" s="5">
        <v>1000</v>
      </c>
      <c r="O1062" s="225"/>
      <c r="P1062" s="225"/>
    </row>
    <row r="1063" spans="1:16" s="23" customFormat="1" x14ac:dyDescent="0.2">
      <c r="A1063" s="229"/>
      <c r="B1063" s="210" t="s">
        <v>14</v>
      </c>
      <c r="C1063" s="1"/>
      <c r="D1063" s="2"/>
      <c r="E1063" s="2"/>
      <c r="F1063" s="2"/>
      <c r="G1063" s="1"/>
      <c r="H1063" s="5">
        <f t="shared" ref="H1063:H1065" si="513">I1063+J1063+K1063+L1063</f>
        <v>0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225"/>
      <c r="P1063" s="225"/>
    </row>
    <row r="1064" spans="1:16" s="23" customFormat="1" x14ac:dyDescent="0.2">
      <c r="A1064" s="229"/>
      <c r="B1064" s="210" t="s">
        <v>15</v>
      </c>
      <c r="C1064" s="1"/>
      <c r="D1064" s="2"/>
      <c r="E1064" s="2"/>
      <c r="F1064" s="2"/>
      <c r="G1064" s="1"/>
      <c r="H1064" s="5">
        <f t="shared" si="513"/>
        <v>0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225"/>
      <c r="P1064" s="225"/>
    </row>
    <row r="1065" spans="1:16" s="23" customFormat="1" x14ac:dyDescent="0.2">
      <c r="A1065" s="229"/>
      <c r="B1065" s="210" t="s">
        <v>12</v>
      </c>
      <c r="C1065" s="1"/>
      <c r="D1065" s="2"/>
      <c r="E1065" s="2"/>
      <c r="F1065" s="2"/>
      <c r="G1065" s="1"/>
      <c r="H1065" s="5">
        <f t="shared" si="513"/>
        <v>0</v>
      </c>
      <c r="I1065" s="5">
        <v>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225"/>
      <c r="P1065" s="225"/>
    </row>
    <row r="1066" spans="1:16" s="23" customFormat="1" x14ac:dyDescent="0.2">
      <c r="A1066" s="236"/>
      <c r="B1066" s="210" t="s">
        <v>535</v>
      </c>
      <c r="C1066" s="1"/>
      <c r="D1066" s="2"/>
      <c r="E1066" s="2"/>
      <c r="F1066" s="2"/>
      <c r="G1066" s="1"/>
      <c r="H1066" s="5">
        <f t="shared" ref="H1066" si="514">I1066+J1066+K1066+L1066</f>
        <v>0</v>
      </c>
      <c r="I1066" s="5">
        <v>0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217"/>
      <c r="P1066" s="217"/>
    </row>
    <row r="1067" spans="1:16" x14ac:dyDescent="0.2">
      <c r="A1067" s="228" t="s">
        <v>135</v>
      </c>
      <c r="B1067" s="210" t="s">
        <v>103</v>
      </c>
      <c r="C1067" s="1"/>
      <c r="D1067" s="2"/>
      <c r="E1067" s="2"/>
      <c r="F1067" s="2"/>
      <c r="G1067" s="1"/>
      <c r="H1067" s="5" t="s">
        <v>51</v>
      </c>
      <c r="I1067" s="5" t="s">
        <v>51</v>
      </c>
      <c r="J1067" s="5" t="s">
        <v>51</v>
      </c>
      <c r="K1067" s="5" t="s">
        <v>51</v>
      </c>
      <c r="L1067" s="5" t="s">
        <v>51</v>
      </c>
      <c r="M1067" s="5" t="s">
        <v>51</v>
      </c>
      <c r="N1067" s="5" t="s">
        <v>51</v>
      </c>
      <c r="O1067" s="221" t="s">
        <v>336</v>
      </c>
      <c r="P1067" s="221" t="s">
        <v>272</v>
      </c>
    </row>
    <row r="1068" spans="1:16" ht="25.5" x14ac:dyDescent="0.2">
      <c r="A1068" s="229"/>
      <c r="B1068" s="210" t="s">
        <v>85</v>
      </c>
      <c r="C1068" s="1"/>
      <c r="D1068" s="2"/>
      <c r="E1068" s="2"/>
      <c r="F1068" s="2"/>
      <c r="G1068" s="1"/>
      <c r="H1068" s="5" t="s">
        <v>51</v>
      </c>
      <c r="I1068" s="5" t="s">
        <v>206</v>
      </c>
      <c r="J1068" s="5" t="s">
        <v>206</v>
      </c>
      <c r="K1068" s="5" t="s">
        <v>206</v>
      </c>
      <c r="L1068" s="5" t="s">
        <v>206</v>
      </c>
      <c r="M1068" s="5" t="s">
        <v>51</v>
      </c>
      <c r="N1068" s="5" t="s">
        <v>51</v>
      </c>
      <c r="O1068" s="225"/>
      <c r="P1068" s="225"/>
    </row>
    <row r="1069" spans="1:16" x14ac:dyDescent="0.2">
      <c r="A1069" s="229"/>
      <c r="B1069" s="210" t="s">
        <v>74</v>
      </c>
      <c r="C1069" s="1"/>
      <c r="D1069" s="2"/>
      <c r="E1069" s="2"/>
      <c r="F1069" s="2"/>
      <c r="G1069" s="1"/>
      <c r="H1069" s="5">
        <f>SUM(H1070:H1075)</f>
        <v>32744.7</v>
      </c>
      <c r="I1069" s="5">
        <f t="shared" ref="I1069:N1069" si="515">SUM(I1070:I1075)</f>
        <v>10344.1</v>
      </c>
      <c r="J1069" s="5">
        <f t="shared" si="515"/>
        <v>12262.8</v>
      </c>
      <c r="K1069" s="5">
        <f t="shared" si="515"/>
        <v>5164.6000000000004</v>
      </c>
      <c r="L1069" s="5">
        <f t="shared" si="515"/>
        <v>4973.2</v>
      </c>
      <c r="M1069" s="5">
        <f t="shared" si="515"/>
        <v>32744.7</v>
      </c>
      <c r="N1069" s="5">
        <f t="shared" si="515"/>
        <v>32744.7</v>
      </c>
      <c r="O1069" s="225"/>
      <c r="P1069" s="225"/>
    </row>
    <row r="1070" spans="1:16" x14ac:dyDescent="0.2">
      <c r="A1070" s="229"/>
      <c r="B1070" s="229" t="s">
        <v>16</v>
      </c>
      <c r="C1070" s="128" t="str">
        <f>C1081</f>
        <v>136</v>
      </c>
      <c r="D1070" s="128" t="str">
        <f t="shared" ref="D1070:G1070" si="516">D1081</f>
        <v>07</v>
      </c>
      <c r="E1070" s="128" t="str">
        <f t="shared" si="516"/>
        <v>09</v>
      </c>
      <c r="F1070" s="3" t="s">
        <v>240</v>
      </c>
      <c r="G1070" s="128" t="str">
        <f t="shared" si="516"/>
        <v>622</v>
      </c>
      <c r="H1070" s="5">
        <f>H1081+H1090+H1099+H1107+H1115+H1123</f>
        <v>30414.7</v>
      </c>
      <c r="I1070" s="5">
        <f t="shared" ref="I1070:N1070" si="517">I1081+I1090+I1099+I1107+I1115+I1123</f>
        <v>9557.4</v>
      </c>
      <c r="J1070" s="5">
        <f t="shared" si="517"/>
        <v>11820</v>
      </c>
      <c r="K1070" s="5">
        <f t="shared" si="517"/>
        <v>4990</v>
      </c>
      <c r="L1070" s="5">
        <f t="shared" si="517"/>
        <v>4047.3</v>
      </c>
      <c r="M1070" s="5">
        <f t="shared" si="517"/>
        <v>30414.7</v>
      </c>
      <c r="N1070" s="5">
        <f t="shared" si="517"/>
        <v>30414.7</v>
      </c>
      <c r="O1070" s="225"/>
      <c r="P1070" s="225"/>
    </row>
    <row r="1071" spans="1:16" x14ac:dyDescent="0.2">
      <c r="A1071" s="229"/>
      <c r="B1071" s="229"/>
      <c r="C1071" s="128" t="str">
        <f>C1089</f>
        <v>131</v>
      </c>
      <c r="D1071" s="128" t="str">
        <f t="shared" ref="D1071:G1071" si="518">D1089</f>
        <v>08</v>
      </c>
      <c r="E1071" s="128" t="str">
        <f t="shared" si="518"/>
        <v>01</v>
      </c>
      <c r="F1071" s="128" t="str">
        <f t="shared" si="518"/>
        <v>0730403679</v>
      </c>
      <c r="G1071" s="128" t="str">
        <f t="shared" si="518"/>
        <v>622</v>
      </c>
      <c r="H1071" s="5">
        <f>H1089</f>
        <v>630</v>
      </c>
      <c r="I1071" s="5">
        <f t="shared" ref="I1071:N1071" si="519">I1089</f>
        <v>630</v>
      </c>
      <c r="J1071" s="5">
        <f t="shared" si="519"/>
        <v>0</v>
      </c>
      <c r="K1071" s="5">
        <f t="shared" si="519"/>
        <v>0</v>
      </c>
      <c r="L1071" s="5">
        <f t="shared" si="519"/>
        <v>0</v>
      </c>
      <c r="M1071" s="5">
        <f t="shared" si="519"/>
        <v>630</v>
      </c>
      <c r="N1071" s="5">
        <f t="shared" si="519"/>
        <v>630</v>
      </c>
      <c r="O1071" s="225"/>
      <c r="P1071" s="225"/>
    </row>
    <row r="1072" spans="1:16" x14ac:dyDescent="0.2">
      <c r="A1072" s="229"/>
      <c r="B1072" s="251"/>
      <c r="C1072" s="128">
        <v>136</v>
      </c>
      <c r="D1072" s="3" t="s">
        <v>210</v>
      </c>
      <c r="E1072" s="3" t="s">
        <v>212</v>
      </c>
      <c r="F1072" s="3" t="s">
        <v>240</v>
      </c>
      <c r="G1072" s="128">
        <v>612</v>
      </c>
      <c r="H1072" s="5">
        <f>H1091</f>
        <v>1700</v>
      </c>
      <c r="I1072" s="5">
        <f t="shared" ref="I1072:N1072" si="520">I1091</f>
        <v>156.69999999999999</v>
      </c>
      <c r="J1072" s="5">
        <f t="shared" si="520"/>
        <v>442.8</v>
      </c>
      <c r="K1072" s="5">
        <f t="shared" si="520"/>
        <v>174.6</v>
      </c>
      <c r="L1072" s="5">
        <f t="shared" si="520"/>
        <v>925.9</v>
      </c>
      <c r="M1072" s="5">
        <f t="shared" si="520"/>
        <v>1700</v>
      </c>
      <c r="N1072" s="5">
        <f t="shared" si="520"/>
        <v>1700</v>
      </c>
      <c r="O1072" s="225"/>
      <c r="P1072" s="225"/>
    </row>
    <row r="1073" spans="1:16" x14ac:dyDescent="0.2">
      <c r="A1073" s="229"/>
      <c r="B1073" s="210" t="s">
        <v>14</v>
      </c>
      <c r="C1073" s="129"/>
      <c r="D1073" s="129"/>
      <c r="E1073" s="129"/>
      <c r="F1073" s="129"/>
      <c r="G1073" s="129"/>
      <c r="H1073" s="5">
        <f>H1082+H1092+H1100+H1108+H1116+H1124</f>
        <v>0</v>
      </c>
      <c r="I1073" s="5">
        <f t="shared" ref="I1073:N1073" si="521">I1082+I1092+I1100+I1108+I1116+I1124</f>
        <v>0</v>
      </c>
      <c r="J1073" s="5">
        <f t="shared" si="521"/>
        <v>0</v>
      </c>
      <c r="K1073" s="5">
        <f t="shared" si="521"/>
        <v>0</v>
      </c>
      <c r="L1073" s="5">
        <f t="shared" si="521"/>
        <v>0</v>
      </c>
      <c r="M1073" s="5">
        <f t="shared" si="521"/>
        <v>0</v>
      </c>
      <c r="N1073" s="5">
        <f t="shared" si="521"/>
        <v>0</v>
      </c>
      <c r="O1073" s="225"/>
      <c r="P1073" s="225"/>
    </row>
    <row r="1074" spans="1:16" x14ac:dyDescent="0.2">
      <c r="A1074" s="229"/>
      <c r="B1074" s="210" t="s">
        <v>15</v>
      </c>
      <c r="C1074" s="129"/>
      <c r="D1074" s="129"/>
      <c r="E1074" s="129"/>
      <c r="F1074" s="129"/>
      <c r="G1074" s="129"/>
      <c r="H1074" s="5">
        <f>H1083+H1093+H1101+H1109+H1117+H1125</f>
        <v>0</v>
      </c>
      <c r="I1074" s="5">
        <f t="shared" ref="I1074:N1076" si="522">I1083+I1093+I1101+I1109+I1117+I1125</f>
        <v>0</v>
      </c>
      <c r="J1074" s="5">
        <f t="shared" si="522"/>
        <v>0</v>
      </c>
      <c r="K1074" s="5">
        <f t="shared" si="522"/>
        <v>0</v>
      </c>
      <c r="L1074" s="5">
        <f t="shared" si="522"/>
        <v>0</v>
      </c>
      <c r="M1074" s="5">
        <f t="shared" si="522"/>
        <v>0</v>
      </c>
      <c r="N1074" s="5">
        <f t="shared" si="522"/>
        <v>0</v>
      </c>
      <c r="O1074" s="225"/>
      <c r="P1074" s="225"/>
    </row>
    <row r="1075" spans="1:16" x14ac:dyDescent="0.2">
      <c r="A1075" s="229"/>
      <c r="B1075" s="210" t="s">
        <v>12</v>
      </c>
      <c r="C1075" s="129"/>
      <c r="D1075" s="129"/>
      <c r="E1075" s="129"/>
      <c r="F1075" s="129"/>
      <c r="G1075" s="129"/>
      <c r="H1075" s="5">
        <f>H1084+H1094+H1102+H1110+H1118+H1126</f>
        <v>0</v>
      </c>
      <c r="I1075" s="5">
        <f t="shared" si="522"/>
        <v>0</v>
      </c>
      <c r="J1075" s="5">
        <f t="shared" si="522"/>
        <v>0</v>
      </c>
      <c r="K1075" s="5">
        <f t="shared" si="522"/>
        <v>0</v>
      </c>
      <c r="L1075" s="5">
        <f t="shared" si="522"/>
        <v>0</v>
      </c>
      <c r="M1075" s="5">
        <f t="shared" si="522"/>
        <v>0</v>
      </c>
      <c r="N1075" s="5">
        <f t="shared" si="522"/>
        <v>0</v>
      </c>
      <c r="O1075" s="225"/>
      <c r="P1075" s="225"/>
    </row>
    <row r="1076" spans="1:16" x14ac:dyDescent="0.2">
      <c r="A1076" s="236"/>
      <c r="B1076" s="210" t="s">
        <v>535</v>
      </c>
      <c r="C1076" s="129"/>
      <c r="D1076" s="129"/>
      <c r="E1076" s="129"/>
      <c r="F1076" s="129"/>
      <c r="G1076" s="129"/>
      <c r="H1076" s="5">
        <f>H1085+H1095+H1103+H1111+H1119+H1127</f>
        <v>0</v>
      </c>
      <c r="I1076" s="5">
        <f t="shared" si="522"/>
        <v>0</v>
      </c>
      <c r="J1076" s="5">
        <f t="shared" si="522"/>
        <v>0</v>
      </c>
      <c r="K1076" s="5">
        <f t="shared" si="522"/>
        <v>0</v>
      </c>
      <c r="L1076" s="5">
        <f t="shared" si="522"/>
        <v>0</v>
      </c>
      <c r="M1076" s="5">
        <f t="shared" si="522"/>
        <v>0</v>
      </c>
      <c r="N1076" s="5">
        <f t="shared" si="522"/>
        <v>0</v>
      </c>
      <c r="O1076" s="217"/>
      <c r="P1076" s="217"/>
    </row>
    <row r="1077" spans="1:16" x14ac:dyDescent="0.2">
      <c r="A1077" s="228" t="s">
        <v>492</v>
      </c>
      <c r="B1077" s="210" t="s">
        <v>109</v>
      </c>
      <c r="C1077" s="1"/>
      <c r="D1077" s="2"/>
      <c r="E1077" s="2"/>
      <c r="F1077" s="2"/>
      <c r="G1077" s="1"/>
      <c r="H1077" s="89">
        <v>27</v>
      </c>
      <c r="I1077" s="89">
        <v>8</v>
      </c>
      <c r="J1077" s="89">
        <v>8</v>
      </c>
      <c r="K1077" s="89">
        <v>7</v>
      </c>
      <c r="L1077" s="89">
        <v>4</v>
      </c>
      <c r="M1077" s="89">
        <v>39</v>
      </c>
      <c r="N1077" s="89">
        <v>39</v>
      </c>
      <c r="O1077" s="221" t="s">
        <v>200</v>
      </c>
      <c r="P1077" s="221" t="s">
        <v>493</v>
      </c>
    </row>
    <row r="1078" spans="1:16" ht="25.5" x14ac:dyDescent="0.2">
      <c r="A1078" s="229"/>
      <c r="B1078" s="210" t="s">
        <v>89</v>
      </c>
      <c r="C1078" s="1"/>
      <c r="D1078" s="2"/>
      <c r="E1078" s="2"/>
      <c r="F1078" s="2"/>
      <c r="G1078" s="1"/>
      <c r="H1078" s="5">
        <f t="shared" ref="H1078:N1078" si="523">ROUND(H1079/H1077,1)</f>
        <v>329.6</v>
      </c>
      <c r="I1078" s="5" t="s">
        <v>206</v>
      </c>
      <c r="J1078" s="5" t="s">
        <v>206</v>
      </c>
      <c r="K1078" s="5" t="s">
        <v>206</v>
      </c>
      <c r="L1078" s="5" t="s">
        <v>206</v>
      </c>
      <c r="M1078" s="5">
        <f t="shared" si="523"/>
        <v>228.2</v>
      </c>
      <c r="N1078" s="5">
        <f t="shared" si="523"/>
        <v>228.2</v>
      </c>
      <c r="O1078" s="225"/>
      <c r="P1078" s="225"/>
    </row>
    <row r="1079" spans="1:16" x14ac:dyDescent="0.2">
      <c r="A1079" s="229"/>
      <c r="B1079" s="210" t="s">
        <v>77</v>
      </c>
      <c r="C1079" s="1"/>
      <c r="D1079" s="2"/>
      <c r="E1079" s="2"/>
      <c r="F1079" s="2"/>
      <c r="G1079" s="1"/>
      <c r="H1079" s="5">
        <f t="shared" ref="H1079:N1079" si="524">SUM(H1080:H1084)</f>
        <v>8900</v>
      </c>
      <c r="I1079" s="5">
        <f t="shared" si="524"/>
        <v>3960</v>
      </c>
      <c r="J1079" s="5">
        <f t="shared" si="524"/>
        <v>2850</v>
      </c>
      <c r="K1079" s="5">
        <f t="shared" si="524"/>
        <v>1840</v>
      </c>
      <c r="L1079" s="5">
        <f t="shared" si="524"/>
        <v>250</v>
      </c>
      <c r="M1079" s="5">
        <f t="shared" si="524"/>
        <v>8900</v>
      </c>
      <c r="N1079" s="5">
        <f t="shared" si="524"/>
        <v>8900</v>
      </c>
      <c r="O1079" s="225"/>
      <c r="P1079" s="225"/>
    </row>
    <row r="1080" spans="1:16" x14ac:dyDescent="0.2">
      <c r="A1080" s="229"/>
      <c r="B1080" s="247" t="s">
        <v>16</v>
      </c>
      <c r="C1080" s="3" t="s">
        <v>41</v>
      </c>
      <c r="D1080" s="2" t="s">
        <v>210</v>
      </c>
      <c r="E1080" s="3" t="s">
        <v>212</v>
      </c>
      <c r="F1080" s="3" t="s">
        <v>240</v>
      </c>
      <c r="G1080" s="3" t="s">
        <v>47</v>
      </c>
      <c r="H1080" s="5">
        <f t="shared" ref="H1080:H1085" si="525">I1080+J1080+K1080+L1080</f>
        <v>0</v>
      </c>
      <c r="I1080" s="130">
        <v>0</v>
      </c>
      <c r="J1080" s="130">
        <v>0</v>
      </c>
      <c r="K1080" s="130">
        <v>0</v>
      </c>
      <c r="L1080" s="130">
        <v>0</v>
      </c>
      <c r="M1080" s="5">
        <v>0</v>
      </c>
      <c r="N1080" s="5">
        <v>0</v>
      </c>
      <c r="O1080" s="225"/>
      <c r="P1080" s="225"/>
    </row>
    <row r="1081" spans="1:16" x14ac:dyDescent="0.2">
      <c r="A1081" s="229"/>
      <c r="B1081" s="247"/>
      <c r="C1081" s="3" t="s">
        <v>41</v>
      </c>
      <c r="D1081" s="2" t="s">
        <v>210</v>
      </c>
      <c r="E1081" s="3" t="s">
        <v>212</v>
      </c>
      <c r="F1081" s="3" t="s">
        <v>240</v>
      </c>
      <c r="G1081" s="3" t="s">
        <v>45</v>
      </c>
      <c r="H1081" s="5">
        <f t="shared" si="525"/>
        <v>8900</v>
      </c>
      <c r="I1081" s="130">
        <v>3960</v>
      </c>
      <c r="J1081" s="130">
        <v>2850</v>
      </c>
      <c r="K1081" s="130">
        <v>1840</v>
      </c>
      <c r="L1081" s="130">
        <v>250</v>
      </c>
      <c r="M1081" s="5">
        <v>8900</v>
      </c>
      <c r="N1081" s="5">
        <v>8900</v>
      </c>
      <c r="O1081" s="225"/>
      <c r="P1081" s="225"/>
    </row>
    <row r="1082" spans="1:16" x14ac:dyDescent="0.2">
      <c r="A1082" s="229"/>
      <c r="B1082" s="210" t="s">
        <v>14</v>
      </c>
      <c r="C1082" s="1"/>
      <c r="D1082" s="2"/>
      <c r="E1082" s="2"/>
      <c r="F1082" s="2"/>
      <c r="G1082" s="1"/>
      <c r="H1082" s="5">
        <f t="shared" si="525"/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225"/>
      <c r="P1082" s="225"/>
    </row>
    <row r="1083" spans="1:16" x14ac:dyDescent="0.2">
      <c r="A1083" s="229"/>
      <c r="B1083" s="210" t="s">
        <v>15</v>
      </c>
      <c r="C1083" s="1"/>
      <c r="D1083" s="2"/>
      <c r="E1083" s="2"/>
      <c r="F1083" s="2"/>
      <c r="G1083" s="1"/>
      <c r="H1083" s="5">
        <f t="shared" si="525"/>
        <v>0</v>
      </c>
      <c r="I1083" s="5">
        <v>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225"/>
      <c r="P1083" s="225"/>
    </row>
    <row r="1084" spans="1:16" ht="51.75" customHeight="1" x14ac:dyDescent="0.2">
      <c r="A1084" s="229"/>
      <c r="B1084" s="210" t="s">
        <v>12</v>
      </c>
      <c r="C1084" s="1"/>
      <c r="D1084" s="2"/>
      <c r="E1084" s="2"/>
      <c r="F1084" s="2"/>
      <c r="G1084" s="1"/>
      <c r="H1084" s="5">
        <f t="shared" si="525"/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225"/>
      <c r="P1084" s="225"/>
    </row>
    <row r="1085" spans="1:16" ht="19.5" customHeight="1" x14ac:dyDescent="0.2">
      <c r="A1085" s="236"/>
      <c r="B1085" s="210" t="s">
        <v>535</v>
      </c>
      <c r="C1085" s="1"/>
      <c r="D1085" s="2"/>
      <c r="E1085" s="2"/>
      <c r="F1085" s="2"/>
      <c r="G1085" s="1"/>
      <c r="H1085" s="5">
        <f t="shared" si="525"/>
        <v>0</v>
      </c>
      <c r="I1085" s="5">
        <v>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217"/>
      <c r="P1085" s="217"/>
    </row>
    <row r="1086" spans="1:16" x14ac:dyDescent="0.2">
      <c r="A1086" s="228" t="s">
        <v>494</v>
      </c>
      <c r="B1086" s="210" t="s">
        <v>103</v>
      </c>
      <c r="C1086" s="1"/>
      <c r="D1086" s="2"/>
      <c r="E1086" s="2"/>
      <c r="F1086" s="2"/>
      <c r="G1086" s="1"/>
      <c r="H1086" s="89">
        <v>1</v>
      </c>
      <c r="I1086" s="89">
        <v>1</v>
      </c>
      <c r="J1086" s="89">
        <v>0</v>
      </c>
      <c r="K1086" s="89">
        <v>0</v>
      </c>
      <c r="L1086" s="89">
        <v>0</v>
      </c>
      <c r="M1086" s="89">
        <v>1</v>
      </c>
      <c r="N1086" s="89">
        <v>1</v>
      </c>
      <c r="O1086" s="221" t="s">
        <v>495</v>
      </c>
      <c r="P1086" s="221" t="s">
        <v>496</v>
      </c>
    </row>
    <row r="1087" spans="1:16" ht="25.5" x14ac:dyDescent="0.2">
      <c r="A1087" s="229"/>
      <c r="B1087" s="210" t="s">
        <v>86</v>
      </c>
      <c r="C1087" s="1"/>
      <c r="D1087" s="2"/>
      <c r="E1087" s="2"/>
      <c r="F1087" s="2"/>
      <c r="G1087" s="1"/>
      <c r="H1087" s="5">
        <f t="shared" ref="H1087:N1087" si="526">ROUND(H1088/H1086,1)</f>
        <v>15524.7</v>
      </c>
      <c r="I1087" s="5" t="s">
        <v>206</v>
      </c>
      <c r="J1087" s="5" t="s">
        <v>206</v>
      </c>
      <c r="K1087" s="5" t="s">
        <v>206</v>
      </c>
      <c r="L1087" s="5" t="s">
        <v>206</v>
      </c>
      <c r="M1087" s="5">
        <f t="shared" si="526"/>
        <v>15524.7</v>
      </c>
      <c r="N1087" s="5">
        <f t="shared" si="526"/>
        <v>15524.7</v>
      </c>
      <c r="O1087" s="225"/>
      <c r="P1087" s="225"/>
    </row>
    <row r="1088" spans="1:16" x14ac:dyDescent="0.2">
      <c r="A1088" s="229"/>
      <c r="B1088" s="210" t="s">
        <v>74</v>
      </c>
      <c r="C1088" s="1"/>
      <c r="D1088" s="2"/>
      <c r="E1088" s="2"/>
      <c r="F1088" s="2"/>
      <c r="G1088" s="1"/>
      <c r="H1088" s="5">
        <f>SUM(H1089:H1094)</f>
        <v>15524.7</v>
      </c>
      <c r="I1088" s="5">
        <f>SUM(I1089:I1094)</f>
        <v>6384.0999999999995</v>
      </c>
      <c r="J1088" s="5">
        <v>0</v>
      </c>
      <c r="K1088" s="5">
        <f>SUM(K1089:K1094)</f>
        <v>3074.6</v>
      </c>
      <c r="L1088" s="5">
        <f>SUM(L1089:L1094)</f>
        <v>2723.2000000000003</v>
      </c>
      <c r="M1088" s="5">
        <f>SUM(M1089:M1094)</f>
        <v>15524.7</v>
      </c>
      <c r="N1088" s="5">
        <f>SUM(N1089:N1094)</f>
        <v>15524.7</v>
      </c>
      <c r="O1088" s="225"/>
      <c r="P1088" s="225"/>
    </row>
    <row r="1089" spans="1:16" x14ac:dyDescent="0.2">
      <c r="A1089" s="229"/>
      <c r="B1089" s="228" t="s">
        <v>16</v>
      </c>
      <c r="C1089" s="3" t="s">
        <v>43</v>
      </c>
      <c r="D1089" s="2" t="s">
        <v>218</v>
      </c>
      <c r="E1089" s="3" t="s">
        <v>209</v>
      </c>
      <c r="F1089" s="3" t="s">
        <v>497</v>
      </c>
      <c r="G1089" s="3" t="s">
        <v>45</v>
      </c>
      <c r="H1089" s="5">
        <f>I1089+J1089+K1089+L1089</f>
        <v>630</v>
      </c>
      <c r="I1089" s="130">
        <v>630</v>
      </c>
      <c r="J1089" s="130">
        <v>0</v>
      </c>
      <c r="K1089" s="130">
        <v>0</v>
      </c>
      <c r="L1089" s="130">
        <v>0</v>
      </c>
      <c r="M1089" s="5">
        <v>630</v>
      </c>
      <c r="N1089" s="5">
        <v>630</v>
      </c>
      <c r="O1089" s="225"/>
      <c r="P1089" s="225"/>
    </row>
    <row r="1090" spans="1:16" x14ac:dyDescent="0.2">
      <c r="A1090" s="229"/>
      <c r="B1090" s="229"/>
      <c r="C1090" s="3" t="s">
        <v>41</v>
      </c>
      <c r="D1090" s="2" t="s">
        <v>210</v>
      </c>
      <c r="E1090" s="3" t="s">
        <v>212</v>
      </c>
      <c r="F1090" s="3" t="s">
        <v>240</v>
      </c>
      <c r="G1090" s="3" t="s">
        <v>45</v>
      </c>
      <c r="H1090" s="5">
        <f t="shared" ref="H1090:H1091" si="527">I1090+J1090+K1090+L1090</f>
        <v>13194.7</v>
      </c>
      <c r="I1090" s="130">
        <f>3500-1000+4000-902.6</f>
        <v>5597.4</v>
      </c>
      <c r="J1090" s="130">
        <f>1500+2400-1000</f>
        <v>2900</v>
      </c>
      <c r="K1090" s="130">
        <f>3900-1000</f>
        <v>2900</v>
      </c>
      <c r="L1090" s="130">
        <f>2797.3-1000</f>
        <v>1797.3000000000002</v>
      </c>
      <c r="M1090" s="5">
        <v>13194.7</v>
      </c>
      <c r="N1090" s="5">
        <v>13194.7</v>
      </c>
      <c r="O1090" s="225"/>
      <c r="P1090" s="225"/>
    </row>
    <row r="1091" spans="1:16" x14ac:dyDescent="0.2">
      <c r="A1091" s="229"/>
      <c r="B1091" s="251"/>
      <c r="C1091" s="3" t="s">
        <v>41</v>
      </c>
      <c r="D1091" s="2" t="s">
        <v>210</v>
      </c>
      <c r="E1091" s="3" t="s">
        <v>212</v>
      </c>
      <c r="F1091" s="3" t="s">
        <v>240</v>
      </c>
      <c r="G1091" s="3" t="s">
        <v>46</v>
      </c>
      <c r="H1091" s="5">
        <f t="shared" si="527"/>
        <v>1700</v>
      </c>
      <c r="I1091" s="130">
        <v>156.69999999999999</v>
      </c>
      <c r="J1091" s="130">
        <v>442.8</v>
      </c>
      <c r="K1091" s="130">
        <v>174.6</v>
      </c>
      <c r="L1091" s="130">
        <v>925.9</v>
      </c>
      <c r="M1091" s="5">
        <v>1700</v>
      </c>
      <c r="N1091" s="5">
        <v>1700</v>
      </c>
      <c r="O1091" s="225"/>
      <c r="P1091" s="225"/>
    </row>
    <row r="1092" spans="1:16" x14ac:dyDescent="0.2">
      <c r="A1092" s="229"/>
      <c r="B1092" s="210" t="s">
        <v>14</v>
      </c>
      <c r="C1092" s="1"/>
      <c r="D1092" s="2"/>
      <c r="E1092" s="2"/>
      <c r="F1092" s="2"/>
      <c r="G1092" s="1"/>
      <c r="H1092" s="5">
        <f>I1092+J1092+K1092+L1092</f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225"/>
      <c r="P1092" s="225"/>
    </row>
    <row r="1093" spans="1:16" x14ac:dyDescent="0.2">
      <c r="A1093" s="229"/>
      <c r="B1093" s="210" t="s">
        <v>15</v>
      </c>
      <c r="C1093" s="1"/>
      <c r="D1093" s="2"/>
      <c r="E1093" s="2"/>
      <c r="F1093" s="2"/>
      <c r="G1093" s="1"/>
      <c r="H1093" s="5">
        <f>I1093+J1093+K1093+L1093</f>
        <v>0</v>
      </c>
      <c r="I1093" s="5">
        <v>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225"/>
      <c r="P1093" s="225"/>
    </row>
    <row r="1094" spans="1:16" x14ac:dyDescent="0.2">
      <c r="A1094" s="229"/>
      <c r="B1094" s="210" t="s">
        <v>12</v>
      </c>
      <c r="C1094" s="1"/>
      <c r="D1094" s="2"/>
      <c r="E1094" s="2"/>
      <c r="F1094" s="2"/>
      <c r="G1094" s="1"/>
      <c r="H1094" s="5">
        <f>I1094+J1094+K1094+L1094</f>
        <v>0</v>
      </c>
      <c r="I1094" s="5">
        <v>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225"/>
      <c r="P1094" s="225"/>
    </row>
    <row r="1095" spans="1:16" x14ac:dyDescent="0.2">
      <c r="A1095" s="236"/>
      <c r="B1095" s="210" t="s">
        <v>535</v>
      </c>
      <c r="C1095" s="1"/>
      <c r="D1095" s="2"/>
      <c r="E1095" s="2"/>
      <c r="F1095" s="2"/>
      <c r="G1095" s="1"/>
      <c r="H1095" s="5">
        <f>I1095+J1095+K1095+L1095</f>
        <v>0</v>
      </c>
      <c r="I1095" s="5">
        <v>0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217"/>
      <c r="P1095" s="217"/>
    </row>
    <row r="1096" spans="1:16" x14ac:dyDescent="0.2">
      <c r="A1096" s="248" t="s">
        <v>624</v>
      </c>
      <c r="B1096" s="210" t="s">
        <v>109</v>
      </c>
      <c r="C1096" s="1"/>
      <c r="D1096" s="2"/>
      <c r="E1096" s="2"/>
      <c r="F1096" s="2"/>
      <c r="G1096" s="1"/>
      <c r="H1096" s="89">
        <f>I1096+J1096+K1096+L1096</f>
        <v>1</v>
      </c>
      <c r="I1096" s="89">
        <v>0</v>
      </c>
      <c r="J1096" s="89">
        <v>1</v>
      </c>
      <c r="K1096" s="89">
        <v>0</v>
      </c>
      <c r="L1096" s="89">
        <v>0</v>
      </c>
      <c r="M1096" s="89">
        <v>1</v>
      </c>
      <c r="N1096" s="89">
        <v>1</v>
      </c>
      <c r="O1096" s="221" t="s">
        <v>346</v>
      </c>
      <c r="P1096" s="221" t="s">
        <v>348</v>
      </c>
    </row>
    <row r="1097" spans="1:16" ht="25.5" x14ac:dyDescent="0.2">
      <c r="A1097" s="249"/>
      <c r="B1097" s="210" t="s">
        <v>90</v>
      </c>
      <c r="C1097" s="1"/>
      <c r="D1097" s="2"/>
      <c r="E1097" s="2"/>
      <c r="F1097" s="2"/>
      <c r="G1097" s="1"/>
      <c r="H1097" s="5">
        <f t="shared" ref="H1097:N1097" si="528">ROUND(H1098/H1096,1)</f>
        <v>700</v>
      </c>
      <c r="I1097" s="5" t="s">
        <v>206</v>
      </c>
      <c r="J1097" s="5" t="s">
        <v>206</v>
      </c>
      <c r="K1097" s="5" t="s">
        <v>206</v>
      </c>
      <c r="L1097" s="5" t="s">
        <v>206</v>
      </c>
      <c r="M1097" s="5">
        <f t="shared" si="528"/>
        <v>700</v>
      </c>
      <c r="N1097" s="5">
        <f t="shared" si="528"/>
        <v>700</v>
      </c>
      <c r="O1097" s="225"/>
      <c r="P1097" s="225"/>
    </row>
    <row r="1098" spans="1:16" x14ac:dyDescent="0.2">
      <c r="A1098" s="249"/>
      <c r="B1098" s="210" t="s">
        <v>77</v>
      </c>
      <c r="C1098" s="1"/>
      <c r="D1098" s="2"/>
      <c r="E1098" s="2"/>
      <c r="F1098" s="2"/>
      <c r="G1098" s="1"/>
      <c r="H1098" s="5">
        <f>SUM(H1099:H1102)</f>
        <v>700</v>
      </c>
      <c r="I1098" s="5">
        <f>I1099</f>
        <v>0</v>
      </c>
      <c r="J1098" s="5">
        <f t="shared" ref="J1098:N1098" si="529">J1099</f>
        <v>700</v>
      </c>
      <c r="K1098" s="5">
        <f t="shared" si="529"/>
        <v>0</v>
      </c>
      <c r="L1098" s="5">
        <f t="shared" si="529"/>
        <v>0</v>
      </c>
      <c r="M1098" s="5">
        <f t="shared" si="529"/>
        <v>700</v>
      </c>
      <c r="N1098" s="5">
        <f t="shared" si="529"/>
        <v>700</v>
      </c>
      <c r="O1098" s="225"/>
      <c r="P1098" s="225"/>
    </row>
    <row r="1099" spans="1:16" x14ac:dyDescent="0.2">
      <c r="A1099" s="249"/>
      <c r="B1099" s="210" t="s">
        <v>16</v>
      </c>
      <c r="C1099" s="3" t="s">
        <v>41</v>
      </c>
      <c r="D1099" s="2" t="s">
        <v>210</v>
      </c>
      <c r="E1099" s="3" t="s">
        <v>212</v>
      </c>
      <c r="F1099" s="3" t="s">
        <v>240</v>
      </c>
      <c r="G1099" s="3" t="s">
        <v>45</v>
      </c>
      <c r="H1099" s="5">
        <f t="shared" ref="H1099:H1102" si="530">I1099+J1099+K1099+L1099</f>
        <v>700</v>
      </c>
      <c r="I1099" s="130">
        <v>0</v>
      </c>
      <c r="J1099" s="130">
        <f>5070-4370</f>
        <v>700</v>
      </c>
      <c r="K1099" s="130">
        <f>200-200</f>
        <v>0</v>
      </c>
      <c r="L1099" s="130">
        <f>2000-2000</f>
        <v>0</v>
      </c>
      <c r="M1099" s="5">
        <f>7270-4370-200-2000</f>
        <v>700</v>
      </c>
      <c r="N1099" s="5">
        <f>7270-4370-200-2000</f>
        <v>700</v>
      </c>
      <c r="O1099" s="225"/>
      <c r="P1099" s="225"/>
    </row>
    <row r="1100" spans="1:16" x14ac:dyDescent="0.2">
      <c r="A1100" s="249"/>
      <c r="B1100" s="210" t="s">
        <v>14</v>
      </c>
      <c r="C1100" s="1"/>
      <c r="D1100" s="2"/>
      <c r="E1100" s="2"/>
      <c r="F1100" s="2"/>
      <c r="G1100" s="1"/>
      <c r="H1100" s="5">
        <f t="shared" si="530"/>
        <v>0</v>
      </c>
      <c r="I1100" s="5">
        <v>0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225"/>
      <c r="P1100" s="225"/>
    </row>
    <row r="1101" spans="1:16" x14ac:dyDescent="0.2">
      <c r="A1101" s="249"/>
      <c r="B1101" s="210" t="s">
        <v>15</v>
      </c>
      <c r="C1101" s="1"/>
      <c r="D1101" s="2"/>
      <c r="E1101" s="2"/>
      <c r="F1101" s="2"/>
      <c r="G1101" s="1"/>
      <c r="H1101" s="5">
        <f t="shared" si="530"/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225"/>
      <c r="P1101" s="225"/>
    </row>
    <row r="1102" spans="1:16" x14ac:dyDescent="0.2">
      <c r="A1102" s="249"/>
      <c r="B1102" s="210" t="s">
        <v>12</v>
      </c>
      <c r="C1102" s="1"/>
      <c r="D1102" s="2"/>
      <c r="E1102" s="2"/>
      <c r="F1102" s="2"/>
      <c r="G1102" s="1"/>
      <c r="H1102" s="5">
        <f t="shared" si="530"/>
        <v>0</v>
      </c>
      <c r="I1102" s="5">
        <v>0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225"/>
      <c r="P1102" s="225"/>
    </row>
    <row r="1103" spans="1:16" x14ac:dyDescent="0.2">
      <c r="A1103" s="250"/>
      <c r="B1103" s="210" t="s">
        <v>535</v>
      </c>
      <c r="C1103" s="1"/>
      <c r="D1103" s="2"/>
      <c r="E1103" s="2"/>
      <c r="F1103" s="2"/>
      <c r="G1103" s="1"/>
      <c r="H1103" s="5">
        <f t="shared" ref="H1103" si="531">I1103+J1103+K1103+L1103</f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217"/>
      <c r="P1103" s="217"/>
    </row>
    <row r="1104" spans="1:16" x14ac:dyDescent="0.2">
      <c r="A1104" s="248" t="s">
        <v>625</v>
      </c>
      <c r="B1104" s="210" t="s">
        <v>109</v>
      </c>
      <c r="C1104" s="1"/>
      <c r="D1104" s="2"/>
      <c r="E1104" s="2"/>
      <c r="F1104" s="2"/>
      <c r="G1104" s="1"/>
      <c r="H1104" s="89">
        <f>SUM(I1104:L1104)</f>
        <v>1</v>
      </c>
      <c r="I1104" s="89">
        <v>0</v>
      </c>
      <c r="J1104" s="89">
        <v>1</v>
      </c>
      <c r="K1104" s="89">
        <v>0</v>
      </c>
      <c r="L1104" s="89">
        <v>0</v>
      </c>
      <c r="M1104" s="89">
        <v>1</v>
      </c>
      <c r="N1104" s="89">
        <v>1</v>
      </c>
      <c r="O1104" s="221" t="s">
        <v>415</v>
      </c>
      <c r="P1104" s="221" t="s">
        <v>349</v>
      </c>
    </row>
    <row r="1105" spans="1:19" ht="25.5" x14ac:dyDescent="0.2">
      <c r="A1105" s="249"/>
      <c r="B1105" s="210" t="s">
        <v>90</v>
      </c>
      <c r="C1105" s="1"/>
      <c r="D1105" s="2"/>
      <c r="E1105" s="2"/>
      <c r="F1105" s="2"/>
      <c r="G1105" s="1"/>
      <c r="H1105" s="5">
        <f t="shared" ref="H1105" si="532">ROUND(H1106/H1104,1)</f>
        <v>5370</v>
      </c>
      <c r="I1105" s="5" t="s">
        <v>206</v>
      </c>
      <c r="J1105" s="5" t="s">
        <v>206</v>
      </c>
      <c r="K1105" s="5" t="s">
        <v>206</v>
      </c>
      <c r="L1105" s="5" t="s">
        <v>206</v>
      </c>
      <c r="M1105" s="5">
        <f t="shared" ref="M1105:N1105" si="533">ROUND(M1106/M1104,1)</f>
        <v>5370</v>
      </c>
      <c r="N1105" s="5">
        <f t="shared" si="533"/>
        <v>5370</v>
      </c>
      <c r="O1105" s="225"/>
      <c r="P1105" s="225"/>
    </row>
    <row r="1106" spans="1:19" x14ac:dyDescent="0.2">
      <c r="A1106" s="249"/>
      <c r="B1106" s="210" t="s">
        <v>77</v>
      </c>
      <c r="C1106" s="1"/>
      <c r="D1106" s="2"/>
      <c r="E1106" s="2"/>
      <c r="F1106" s="2"/>
      <c r="G1106" s="1"/>
      <c r="H1106" s="5">
        <f>H1107</f>
        <v>5370</v>
      </c>
      <c r="I1106" s="136">
        <f>I1107</f>
        <v>0</v>
      </c>
      <c r="J1106" s="136">
        <f t="shared" ref="J1106:N1106" si="534">J1107</f>
        <v>5370</v>
      </c>
      <c r="K1106" s="136">
        <f t="shared" si="534"/>
        <v>0</v>
      </c>
      <c r="L1106" s="136">
        <f t="shared" si="534"/>
        <v>0</v>
      </c>
      <c r="M1106" s="136">
        <f t="shared" si="534"/>
        <v>5370</v>
      </c>
      <c r="N1106" s="136">
        <f t="shared" si="534"/>
        <v>5370</v>
      </c>
      <c r="O1106" s="225"/>
      <c r="P1106" s="225"/>
    </row>
    <row r="1107" spans="1:19" x14ac:dyDescent="0.2">
      <c r="A1107" s="249"/>
      <c r="B1107" s="210" t="s">
        <v>16</v>
      </c>
      <c r="C1107" s="3" t="s">
        <v>41</v>
      </c>
      <c r="D1107" s="2" t="s">
        <v>210</v>
      </c>
      <c r="E1107" s="3" t="s">
        <v>212</v>
      </c>
      <c r="F1107" s="3" t="s">
        <v>240</v>
      </c>
      <c r="G1107" s="3" t="s">
        <v>45</v>
      </c>
      <c r="H1107" s="5">
        <f>I1107+J1107+K1107+L1107</f>
        <v>5370</v>
      </c>
      <c r="I1107" s="5">
        <v>0</v>
      </c>
      <c r="J1107" s="5">
        <v>5370</v>
      </c>
      <c r="K1107" s="5">
        <v>0</v>
      </c>
      <c r="L1107" s="5">
        <v>0</v>
      </c>
      <c r="M1107" s="5">
        <v>5370</v>
      </c>
      <c r="N1107" s="5">
        <v>5370</v>
      </c>
      <c r="O1107" s="225"/>
      <c r="P1107" s="225"/>
      <c r="S1107" s="118" t="s">
        <v>508</v>
      </c>
    </row>
    <row r="1108" spans="1:19" x14ac:dyDescent="0.2">
      <c r="A1108" s="249"/>
      <c r="B1108" s="210" t="s">
        <v>14</v>
      </c>
      <c r="C1108" s="1"/>
      <c r="D1108" s="2"/>
      <c r="E1108" s="2"/>
      <c r="F1108" s="2"/>
      <c r="G1108" s="1"/>
      <c r="H1108" s="5">
        <v>0</v>
      </c>
      <c r="I1108" s="5">
        <v>0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225"/>
      <c r="P1108" s="225"/>
    </row>
    <row r="1109" spans="1:19" x14ac:dyDescent="0.2">
      <c r="A1109" s="249"/>
      <c r="B1109" s="210" t="s">
        <v>15</v>
      </c>
      <c r="C1109" s="1"/>
      <c r="D1109" s="2"/>
      <c r="E1109" s="2"/>
      <c r="F1109" s="2"/>
      <c r="G1109" s="1"/>
      <c r="H1109" s="5">
        <v>0</v>
      </c>
      <c r="I1109" s="5">
        <v>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225"/>
      <c r="P1109" s="225"/>
    </row>
    <row r="1110" spans="1:19" x14ac:dyDescent="0.2">
      <c r="A1110" s="249"/>
      <c r="B1110" s="210" t="s">
        <v>12</v>
      </c>
      <c r="C1110" s="1"/>
      <c r="D1110" s="2"/>
      <c r="E1110" s="2"/>
      <c r="F1110" s="2"/>
      <c r="G1110" s="1"/>
      <c r="H1110" s="5">
        <v>0</v>
      </c>
      <c r="I1110" s="5">
        <v>0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225"/>
      <c r="P1110" s="225"/>
    </row>
    <row r="1111" spans="1:19" x14ac:dyDescent="0.2">
      <c r="A1111" s="250"/>
      <c r="B1111" s="210" t="s">
        <v>535</v>
      </c>
      <c r="C1111" s="1"/>
      <c r="D1111" s="2"/>
      <c r="E1111" s="2"/>
      <c r="F1111" s="2"/>
      <c r="G1111" s="1"/>
      <c r="H1111" s="5">
        <v>0</v>
      </c>
      <c r="I1111" s="5">
        <v>0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217"/>
      <c r="P1111" s="217"/>
    </row>
    <row r="1112" spans="1:19" x14ac:dyDescent="0.2">
      <c r="A1112" s="248" t="s">
        <v>626</v>
      </c>
      <c r="B1112" s="210" t="s">
        <v>109</v>
      </c>
      <c r="C1112" s="1"/>
      <c r="D1112" s="2"/>
      <c r="E1112" s="2"/>
      <c r="F1112" s="2"/>
      <c r="G1112" s="1"/>
      <c r="H1112" s="89">
        <f>SUM(I1112:L1112)</f>
        <v>1</v>
      </c>
      <c r="I1112" s="89">
        <v>0</v>
      </c>
      <c r="J1112" s="89">
        <v>0</v>
      </c>
      <c r="K1112" s="89">
        <v>1</v>
      </c>
      <c r="L1112" s="89">
        <v>0</v>
      </c>
      <c r="M1112" s="89">
        <v>1</v>
      </c>
      <c r="N1112" s="89">
        <v>1</v>
      </c>
      <c r="O1112" s="221" t="s">
        <v>415</v>
      </c>
      <c r="P1112" s="221" t="s">
        <v>348</v>
      </c>
    </row>
    <row r="1113" spans="1:19" ht="25.5" x14ac:dyDescent="0.2">
      <c r="A1113" s="249"/>
      <c r="B1113" s="210" t="s">
        <v>90</v>
      </c>
      <c r="C1113" s="1"/>
      <c r="D1113" s="2"/>
      <c r="E1113" s="2"/>
      <c r="F1113" s="2"/>
      <c r="G1113" s="1"/>
      <c r="H1113" s="5">
        <f t="shared" ref="H1113" si="535">ROUND(H1114/H1112,1)</f>
        <v>250</v>
      </c>
      <c r="I1113" s="5" t="s">
        <v>206</v>
      </c>
      <c r="J1113" s="5" t="s">
        <v>206</v>
      </c>
      <c r="K1113" s="5" t="s">
        <v>206</v>
      </c>
      <c r="L1113" s="5" t="s">
        <v>206</v>
      </c>
      <c r="M1113" s="5">
        <f t="shared" ref="M1113:N1113" si="536">ROUND(M1114/M1112,1)</f>
        <v>250</v>
      </c>
      <c r="N1113" s="5">
        <f t="shared" si="536"/>
        <v>250</v>
      </c>
      <c r="O1113" s="225"/>
      <c r="P1113" s="225"/>
      <c r="S1113" s="118" t="s">
        <v>508</v>
      </c>
    </row>
    <row r="1114" spans="1:19" x14ac:dyDescent="0.2">
      <c r="A1114" s="249"/>
      <c r="B1114" s="210" t="s">
        <v>77</v>
      </c>
      <c r="C1114" s="1"/>
      <c r="D1114" s="2"/>
      <c r="E1114" s="2"/>
      <c r="F1114" s="2"/>
      <c r="G1114" s="1"/>
      <c r="H1114" s="5">
        <f>H1115</f>
        <v>250</v>
      </c>
      <c r="I1114" s="5">
        <f>I1115</f>
        <v>0</v>
      </c>
      <c r="J1114" s="5">
        <f t="shared" ref="J1114:L1114" si="537">J1115</f>
        <v>0</v>
      </c>
      <c r="K1114" s="5">
        <f t="shared" si="537"/>
        <v>250</v>
      </c>
      <c r="L1114" s="5">
        <f t="shared" si="537"/>
        <v>0</v>
      </c>
      <c r="M1114" s="5">
        <f>M1115</f>
        <v>250</v>
      </c>
      <c r="N1114" s="5">
        <f>N1115</f>
        <v>250</v>
      </c>
      <c r="O1114" s="225"/>
      <c r="P1114" s="225"/>
    </row>
    <row r="1115" spans="1:19" x14ac:dyDescent="0.2">
      <c r="A1115" s="249"/>
      <c r="B1115" s="209" t="s">
        <v>16</v>
      </c>
      <c r="C1115" s="3" t="s">
        <v>41</v>
      </c>
      <c r="D1115" s="2" t="s">
        <v>210</v>
      </c>
      <c r="E1115" s="3" t="s">
        <v>212</v>
      </c>
      <c r="F1115" s="3" t="s">
        <v>240</v>
      </c>
      <c r="G1115" s="3" t="s">
        <v>45</v>
      </c>
      <c r="H1115" s="5">
        <f>I1115+J1115+K1115+L1115</f>
        <v>250</v>
      </c>
      <c r="I1115" s="5">
        <v>0</v>
      </c>
      <c r="J1115" s="5">
        <v>0</v>
      </c>
      <c r="K1115" s="5">
        <v>250</v>
      </c>
      <c r="L1115" s="5">
        <v>0</v>
      </c>
      <c r="M1115" s="5">
        <v>250</v>
      </c>
      <c r="N1115" s="5">
        <v>250</v>
      </c>
      <c r="O1115" s="225"/>
      <c r="P1115" s="225"/>
    </row>
    <row r="1116" spans="1:19" x14ac:dyDescent="0.2">
      <c r="A1116" s="249"/>
      <c r="B1116" s="210" t="s">
        <v>14</v>
      </c>
      <c r="C1116" s="1"/>
      <c r="D1116" s="2"/>
      <c r="E1116" s="2"/>
      <c r="F1116" s="2"/>
      <c r="G1116" s="1"/>
      <c r="H1116" s="5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225"/>
      <c r="P1116" s="225"/>
    </row>
    <row r="1117" spans="1:19" x14ac:dyDescent="0.2">
      <c r="A1117" s="249"/>
      <c r="B1117" s="210" t="s">
        <v>15</v>
      </c>
      <c r="C1117" s="1"/>
      <c r="D1117" s="2"/>
      <c r="E1117" s="2"/>
      <c r="F1117" s="2"/>
      <c r="G1117" s="1"/>
      <c r="H1117" s="5">
        <v>0</v>
      </c>
      <c r="I1117" s="5">
        <v>0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225"/>
      <c r="P1117" s="225"/>
    </row>
    <row r="1118" spans="1:19" x14ac:dyDescent="0.2">
      <c r="A1118" s="249"/>
      <c r="B1118" s="209" t="s">
        <v>12</v>
      </c>
      <c r="C1118" s="132"/>
      <c r="D1118" s="133"/>
      <c r="E1118" s="133"/>
      <c r="F1118" s="133"/>
      <c r="G1118" s="132"/>
      <c r="H1118" s="5">
        <v>0</v>
      </c>
      <c r="I1118" s="5">
        <v>0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225"/>
      <c r="P1118" s="225"/>
    </row>
    <row r="1119" spans="1:19" x14ac:dyDescent="0.2">
      <c r="A1119" s="250"/>
      <c r="B1119" s="209" t="s">
        <v>535</v>
      </c>
      <c r="C1119" s="132"/>
      <c r="D1119" s="133"/>
      <c r="E1119" s="133"/>
      <c r="F1119" s="133"/>
      <c r="G1119" s="132"/>
      <c r="H1119" s="5">
        <v>0</v>
      </c>
      <c r="I1119" s="5">
        <v>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205"/>
      <c r="P1119" s="217"/>
    </row>
    <row r="1120" spans="1:19" x14ac:dyDescent="0.2">
      <c r="A1120" s="248" t="s">
        <v>627</v>
      </c>
      <c r="B1120" s="210" t="s">
        <v>109</v>
      </c>
      <c r="C1120" s="1"/>
      <c r="D1120" s="2"/>
      <c r="E1120" s="2"/>
      <c r="F1120" s="2"/>
      <c r="G1120" s="1"/>
      <c r="H1120" s="89">
        <f>SUM(I1120:L1120)</f>
        <v>1</v>
      </c>
      <c r="I1120" s="89">
        <v>0</v>
      </c>
      <c r="J1120" s="89">
        <v>0</v>
      </c>
      <c r="K1120" s="89">
        <v>0</v>
      </c>
      <c r="L1120" s="89">
        <v>1</v>
      </c>
      <c r="M1120" s="89">
        <v>1</v>
      </c>
      <c r="N1120" s="89">
        <v>1</v>
      </c>
      <c r="O1120" s="221" t="s">
        <v>415</v>
      </c>
      <c r="P1120" s="221" t="s">
        <v>347</v>
      </c>
    </row>
    <row r="1121" spans="1:16" ht="51" customHeight="1" x14ac:dyDescent="0.2">
      <c r="A1121" s="249"/>
      <c r="B1121" s="210" t="s">
        <v>90</v>
      </c>
      <c r="C1121" s="1"/>
      <c r="D1121" s="2"/>
      <c r="E1121" s="2"/>
      <c r="F1121" s="2"/>
      <c r="G1121" s="1"/>
      <c r="H1121" s="5">
        <f t="shared" ref="H1121:N1121" si="538">ROUND(H1122/H1120,1)</f>
        <v>2000</v>
      </c>
      <c r="I1121" s="5" t="s">
        <v>206</v>
      </c>
      <c r="J1121" s="5" t="s">
        <v>206</v>
      </c>
      <c r="K1121" s="5" t="s">
        <v>206</v>
      </c>
      <c r="L1121" s="5">
        <f t="shared" si="538"/>
        <v>2000</v>
      </c>
      <c r="M1121" s="5">
        <f t="shared" si="538"/>
        <v>2000</v>
      </c>
      <c r="N1121" s="5">
        <f t="shared" si="538"/>
        <v>2000</v>
      </c>
      <c r="O1121" s="225"/>
      <c r="P1121" s="225"/>
    </row>
    <row r="1122" spans="1:16" x14ac:dyDescent="0.2">
      <c r="A1122" s="249"/>
      <c r="B1122" s="210" t="s">
        <v>77</v>
      </c>
      <c r="C1122" s="1"/>
      <c r="D1122" s="2"/>
      <c r="E1122" s="2"/>
      <c r="F1122" s="2"/>
      <c r="G1122" s="1"/>
      <c r="H1122" s="5">
        <f>H1123</f>
        <v>2000</v>
      </c>
      <c r="I1122" s="5">
        <f t="shared" ref="I1122:L1122" si="539">I1123</f>
        <v>0</v>
      </c>
      <c r="J1122" s="5">
        <f t="shared" si="539"/>
        <v>0</v>
      </c>
      <c r="K1122" s="5">
        <f t="shared" si="539"/>
        <v>0</v>
      </c>
      <c r="L1122" s="5">
        <f t="shared" si="539"/>
        <v>2000</v>
      </c>
      <c r="M1122" s="136">
        <f>M1123</f>
        <v>2000</v>
      </c>
      <c r="N1122" s="136">
        <f>N1123</f>
        <v>2000</v>
      </c>
      <c r="O1122" s="225"/>
      <c r="P1122" s="225"/>
    </row>
    <row r="1123" spans="1:16" ht="13.35" customHeight="1" x14ac:dyDescent="0.2">
      <c r="A1123" s="249"/>
      <c r="B1123" s="209" t="s">
        <v>16</v>
      </c>
      <c r="C1123" s="3" t="s">
        <v>41</v>
      </c>
      <c r="D1123" s="2" t="s">
        <v>210</v>
      </c>
      <c r="E1123" s="3" t="s">
        <v>212</v>
      </c>
      <c r="F1123" s="3" t="s">
        <v>240</v>
      </c>
      <c r="G1123" s="3" t="s">
        <v>45</v>
      </c>
      <c r="H1123" s="5">
        <f>I1123+J1123+K1123+L1123</f>
        <v>2000</v>
      </c>
      <c r="I1123" s="5">
        <v>0</v>
      </c>
      <c r="J1123" s="5">
        <v>0</v>
      </c>
      <c r="K1123" s="5">
        <v>0</v>
      </c>
      <c r="L1123" s="5">
        <v>2000</v>
      </c>
      <c r="M1123" s="5">
        <v>2000</v>
      </c>
      <c r="N1123" s="5">
        <v>2000</v>
      </c>
      <c r="O1123" s="225"/>
      <c r="P1123" s="225"/>
    </row>
    <row r="1124" spans="1:16" x14ac:dyDescent="0.2">
      <c r="A1124" s="249"/>
      <c r="B1124" s="210" t="s">
        <v>14</v>
      </c>
      <c r="C1124" s="1"/>
      <c r="D1124" s="2"/>
      <c r="E1124" s="2"/>
      <c r="F1124" s="134"/>
      <c r="G1124" s="135"/>
      <c r="H1124" s="5">
        <v>0</v>
      </c>
      <c r="I1124" s="5">
        <v>0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225"/>
      <c r="P1124" s="225"/>
    </row>
    <row r="1125" spans="1:16" ht="13.35" customHeight="1" x14ac:dyDescent="0.2">
      <c r="A1125" s="249"/>
      <c r="B1125" s="210" t="s">
        <v>15</v>
      </c>
      <c r="C1125" s="1"/>
      <c r="D1125" s="2"/>
      <c r="E1125" s="2"/>
      <c r="F1125" s="134"/>
      <c r="G1125" s="135"/>
      <c r="H1125" s="5">
        <v>0</v>
      </c>
      <c r="I1125" s="5">
        <v>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225"/>
      <c r="P1125" s="225"/>
    </row>
    <row r="1126" spans="1:16" x14ac:dyDescent="0.2">
      <c r="A1126" s="249"/>
      <c r="B1126" s="209" t="s">
        <v>12</v>
      </c>
      <c r="C1126" s="1"/>
      <c r="D1126" s="2"/>
      <c r="E1126" s="2"/>
      <c r="F1126" s="134"/>
      <c r="G1126" s="135"/>
      <c r="H1126" s="5">
        <v>0</v>
      </c>
      <c r="I1126" s="5">
        <v>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225"/>
      <c r="P1126" s="225"/>
    </row>
    <row r="1127" spans="1:16" x14ac:dyDescent="0.2">
      <c r="A1127" s="250"/>
      <c r="B1127" s="209" t="s">
        <v>535</v>
      </c>
      <c r="C1127" s="1"/>
      <c r="D1127" s="2"/>
      <c r="E1127" s="2"/>
      <c r="F1127" s="134"/>
      <c r="G1127" s="135"/>
      <c r="H1127" s="5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205"/>
      <c r="P1127" s="217"/>
    </row>
    <row r="1128" spans="1:16" ht="18.600000000000001" customHeight="1" x14ac:dyDescent="0.2">
      <c r="A1128" s="239" t="s">
        <v>26</v>
      </c>
      <c r="B1128" s="101" t="s">
        <v>219</v>
      </c>
      <c r="C1128" s="102"/>
      <c r="D1128" s="103"/>
      <c r="E1128" s="103"/>
      <c r="F1128" s="103"/>
      <c r="G1128" s="102"/>
      <c r="H1128" s="105">
        <f>H1129+H1130+H1131+H1132</f>
        <v>57511.7</v>
      </c>
      <c r="I1128" s="105">
        <f t="shared" ref="I1128:N1128" si="540">I1129+I1130+I1131+I1132</f>
        <v>18797.100000000002</v>
      </c>
      <c r="J1128" s="105">
        <f t="shared" si="540"/>
        <v>21341.3</v>
      </c>
      <c r="K1128" s="105">
        <f t="shared" si="540"/>
        <v>7864.6</v>
      </c>
      <c r="L1128" s="105">
        <f t="shared" si="540"/>
        <v>9508.6999999999989</v>
      </c>
      <c r="M1128" s="105">
        <f t="shared" si="540"/>
        <v>57511.7</v>
      </c>
      <c r="N1128" s="105">
        <f t="shared" si="540"/>
        <v>57511.7</v>
      </c>
      <c r="O1128" s="221"/>
      <c r="P1128" s="221"/>
    </row>
    <row r="1129" spans="1:16" ht="12.75" customHeight="1" x14ac:dyDescent="0.2">
      <c r="A1129" s="240"/>
      <c r="B1129" s="101" t="s">
        <v>16</v>
      </c>
      <c r="C1129" s="102"/>
      <c r="D1129" s="103"/>
      <c r="E1129" s="103"/>
      <c r="F1129" s="103"/>
      <c r="G1129" s="102"/>
      <c r="H1129" s="105">
        <f>H1034+H1035+H1036+H1070+H1071+H1072</f>
        <v>57511.7</v>
      </c>
      <c r="I1129" s="105">
        <f t="shared" ref="I1129:N1129" si="541">I1034+I1035+I1036+I1070+I1071+I1072</f>
        <v>18797.100000000002</v>
      </c>
      <c r="J1129" s="105">
        <f t="shared" si="541"/>
        <v>21341.3</v>
      </c>
      <c r="K1129" s="105">
        <f t="shared" si="541"/>
        <v>7864.6</v>
      </c>
      <c r="L1129" s="105">
        <f t="shared" si="541"/>
        <v>9508.6999999999989</v>
      </c>
      <c r="M1129" s="105">
        <f t="shared" si="541"/>
        <v>57511.7</v>
      </c>
      <c r="N1129" s="105">
        <f t="shared" si="541"/>
        <v>57511.7</v>
      </c>
      <c r="O1129" s="225"/>
      <c r="P1129" s="225"/>
    </row>
    <row r="1130" spans="1:16" ht="15" customHeight="1" x14ac:dyDescent="0.2">
      <c r="A1130" s="240"/>
      <c r="B1130" s="101" t="s">
        <v>14</v>
      </c>
      <c r="C1130" s="102"/>
      <c r="D1130" s="103"/>
      <c r="E1130" s="103"/>
      <c r="F1130" s="103"/>
      <c r="G1130" s="102"/>
      <c r="H1130" s="105">
        <f>H1037+H1073</f>
        <v>0</v>
      </c>
      <c r="I1130" s="105">
        <f t="shared" ref="I1130:N1130" si="542">I1037+I1073</f>
        <v>0</v>
      </c>
      <c r="J1130" s="105">
        <f t="shared" si="542"/>
        <v>0</v>
      </c>
      <c r="K1130" s="105">
        <f t="shared" si="542"/>
        <v>0</v>
      </c>
      <c r="L1130" s="105">
        <f t="shared" si="542"/>
        <v>0</v>
      </c>
      <c r="M1130" s="105">
        <f t="shared" si="542"/>
        <v>0</v>
      </c>
      <c r="N1130" s="105">
        <f t="shared" si="542"/>
        <v>0</v>
      </c>
      <c r="O1130" s="225"/>
      <c r="P1130" s="225"/>
    </row>
    <row r="1131" spans="1:16" ht="12.75" customHeight="1" x14ac:dyDescent="0.2">
      <c r="A1131" s="240"/>
      <c r="B1131" s="101" t="s">
        <v>15</v>
      </c>
      <c r="C1131" s="102"/>
      <c r="D1131" s="103"/>
      <c r="E1131" s="103"/>
      <c r="F1131" s="103"/>
      <c r="G1131" s="102"/>
      <c r="H1131" s="105">
        <f>H1038+H1074</f>
        <v>0</v>
      </c>
      <c r="I1131" s="105">
        <f t="shared" ref="I1131:N1133" si="543">I1038+I1074</f>
        <v>0</v>
      </c>
      <c r="J1131" s="105">
        <f t="shared" si="543"/>
        <v>0</v>
      </c>
      <c r="K1131" s="105">
        <f t="shared" si="543"/>
        <v>0</v>
      </c>
      <c r="L1131" s="105">
        <f t="shared" si="543"/>
        <v>0</v>
      </c>
      <c r="M1131" s="105">
        <f t="shared" si="543"/>
        <v>0</v>
      </c>
      <c r="N1131" s="105">
        <f t="shared" si="543"/>
        <v>0</v>
      </c>
      <c r="O1131" s="225"/>
      <c r="P1131" s="225"/>
    </row>
    <row r="1132" spans="1:16" x14ac:dyDescent="0.2">
      <c r="A1132" s="240"/>
      <c r="B1132" s="178" t="s">
        <v>12</v>
      </c>
      <c r="C1132" s="179"/>
      <c r="D1132" s="180"/>
      <c r="E1132" s="180"/>
      <c r="F1132" s="180"/>
      <c r="G1132" s="179"/>
      <c r="H1132" s="182">
        <f>H1039+H1075</f>
        <v>0</v>
      </c>
      <c r="I1132" s="182">
        <f t="shared" si="543"/>
        <v>0</v>
      </c>
      <c r="J1132" s="182">
        <f t="shared" si="543"/>
        <v>0</v>
      </c>
      <c r="K1132" s="182">
        <f t="shared" si="543"/>
        <v>0</v>
      </c>
      <c r="L1132" s="182">
        <f t="shared" si="543"/>
        <v>0</v>
      </c>
      <c r="M1132" s="182">
        <f t="shared" si="543"/>
        <v>0</v>
      </c>
      <c r="N1132" s="182">
        <f t="shared" si="543"/>
        <v>0</v>
      </c>
      <c r="O1132" s="225"/>
      <c r="P1132" s="225"/>
    </row>
    <row r="1133" spans="1:16" s="22" customFormat="1" x14ac:dyDescent="0.2">
      <c r="A1133" s="220"/>
      <c r="B1133" s="101" t="s">
        <v>535</v>
      </c>
      <c r="C1133" s="102"/>
      <c r="D1133" s="103"/>
      <c r="E1133" s="103"/>
      <c r="F1133" s="103"/>
      <c r="G1133" s="102"/>
      <c r="H1133" s="182">
        <f>H1040+H1076</f>
        <v>0</v>
      </c>
      <c r="I1133" s="182">
        <f t="shared" si="543"/>
        <v>0</v>
      </c>
      <c r="J1133" s="182">
        <f t="shared" si="543"/>
        <v>0</v>
      </c>
      <c r="K1133" s="182">
        <f t="shared" si="543"/>
        <v>0</v>
      </c>
      <c r="L1133" s="182">
        <f t="shared" si="543"/>
        <v>0</v>
      </c>
      <c r="M1133" s="182">
        <f t="shared" si="543"/>
        <v>0</v>
      </c>
      <c r="N1133" s="182">
        <f t="shared" si="543"/>
        <v>0</v>
      </c>
      <c r="O1133" s="220"/>
      <c r="P1133" s="220"/>
    </row>
    <row r="1134" spans="1:16" ht="12.75" customHeight="1" x14ac:dyDescent="0.2">
      <c r="A1134" s="244" t="s">
        <v>136</v>
      </c>
      <c r="B1134" s="245"/>
      <c r="C1134" s="245"/>
      <c r="D1134" s="245"/>
      <c r="E1134" s="245"/>
      <c r="F1134" s="245"/>
      <c r="G1134" s="245"/>
      <c r="H1134" s="245"/>
      <c r="I1134" s="245"/>
      <c r="J1134" s="245"/>
      <c r="K1134" s="245"/>
      <c r="L1134" s="245"/>
      <c r="M1134" s="245"/>
      <c r="N1134" s="245"/>
      <c r="O1134" s="245"/>
      <c r="P1134" s="246"/>
    </row>
    <row r="1135" spans="1:16" ht="13.35" customHeight="1" x14ac:dyDescent="0.2">
      <c r="A1135" s="228" t="s">
        <v>499</v>
      </c>
      <c r="B1135" s="210" t="s">
        <v>338</v>
      </c>
      <c r="C1135" s="1"/>
      <c r="D1135" s="2"/>
      <c r="E1135" s="2"/>
      <c r="F1135" s="2"/>
      <c r="G1135" s="1"/>
      <c r="H1135" s="5" t="s">
        <v>51</v>
      </c>
      <c r="I1135" s="5" t="s">
        <v>51</v>
      </c>
      <c r="J1135" s="5" t="s">
        <v>51</v>
      </c>
      <c r="K1135" s="5" t="s">
        <v>51</v>
      </c>
      <c r="L1135" s="5" t="s">
        <v>51</v>
      </c>
      <c r="M1135" s="5" t="s">
        <v>51</v>
      </c>
      <c r="N1135" s="5" t="s">
        <v>51</v>
      </c>
      <c r="O1135" s="221" t="s">
        <v>310</v>
      </c>
      <c r="P1135" s="221" t="s">
        <v>160</v>
      </c>
    </row>
    <row r="1136" spans="1:16" ht="25.5" x14ac:dyDescent="0.2">
      <c r="A1136" s="229"/>
      <c r="B1136" s="210" t="s">
        <v>85</v>
      </c>
      <c r="C1136" s="1"/>
      <c r="D1136" s="2"/>
      <c r="E1136" s="2"/>
      <c r="F1136" s="2"/>
      <c r="G1136" s="1"/>
      <c r="H1136" s="5" t="s">
        <v>51</v>
      </c>
      <c r="I1136" s="5" t="s">
        <v>206</v>
      </c>
      <c r="J1136" s="5" t="s">
        <v>206</v>
      </c>
      <c r="K1136" s="5" t="s">
        <v>206</v>
      </c>
      <c r="L1136" s="5" t="s">
        <v>206</v>
      </c>
      <c r="M1136" s="5" t="s">
        <v>51</v>
      </c>
      <c r="N1136" s="5" t="s">
        <v>51</v>
      </c>
      <c r="O1136" s="225"/>
      <c r="P1136" s="225"/>
    </row>
    <row r="1137" spans="1:16" x14ac:dyDescent="0.2">
      <c r="A1137" s="229"/>
      <c r="B1137" s="210" t="s">
        <v>74</v>
      </c>
      <c r="C1137" s="1"/>
      <c r="D1137" s="2"/>
      <c r="E1137" s="2"/>
      <c r="F1137" s="2"/>
      <c r="G1137" s="1"/>
      <c r="H1137" s="5">
        <f t="shared" ref="H1137:N1137" si="544">SUM(H1138:H1142)</f>
        <v>3330</v>
      </c>
      <c r="I1137" s="5">
        <f t="shared" si="544"/>
        <v>0</v>
      </c>
      <c r="J1137" s="5">
        <f t="shared" si="544"/>
        <v>0</v>
      </c>
      <c r="K1137" s="5">
        <f t="shared" si="544"/>
        <v>0</v>
      </c>
      <c r="L1137" s="5">
        <f t="shared" si="544"/>
        <v>3330</v>
      </c>
      <c r="M1137" s="5">
        <f t="shared" si="544"/>
        <v>3330</v>
      </c>
      <c r="N1137" s="5">
        <f t="shared" si="544"/>
        <v>3330</v>
      </c>
      <c r="O1137" s="225"/>
      <c r="P1137" s="225"/>
    </row>
    <row r="1138" spans="1:16" x14ac:dyDescent="0.2">
      <c r="A1138" s="229"/>
      <c r="B1138" s="228" t="s">
        <v>16</v>
      </c>
      <c r="C1138" s="128" t="str">
        <f>C1147</f>
        <v>136</v>
      </c>
      <c r="D1138" s="128" t="str">
        <f t="shared" ref="D1138:N1138" si="545">D1147</f>
        <v>07</v>
      </c>
      <c r="E1138" s="128" t="str">
        <f t="shared" si="545"/>
        <v>09</v>
      </c>
      <c r="F1138" s="128" t="str">
        <f t="shared" si="545"/>
        <v>0730503550</v>
      </c>
      <c r="G1138" s="128" t="str">
        <f t="shared" si="545"/>
        <v>622</v>
      </c>
      <c r="H1138" s="5">
        <f t="shared" si="545"/>
        <v>3000</v>
      </c>
      <c r="I1138" s="5">
        <f t="shared" si="545"/>
        <v>0</v>
      </c>
      <c r="J1138" s="5">
        <f t="shared" si="545"/>
        <v>0</v>
      </c>
      <c r="K1138" s="5">
        <f t="shared" si="545"/>
        <v>0</v>
      </c>
      <c r="L1138" s="5">
        <f t="shared" si="545"/>
        <v>3000</v>
      </c>
      <c r="M1138" s="5">
        <f t="shared" si="545"/>
        <v>3000</v>
      </c>
      <c r="N1138" s="5">
        <f t="shared" si="545"/>
        <v>3000</v>
      </c>
      <c r="O1138" s="225"/>
      <c r="P1138" s="225"/>
    </row>
    <row r="1139" spans="1:16" x14ac:dyDescent="0.2">
      <c r="A1139" s="229"/>
      <c r="B1139" s="229"/>
      <c r="C1139" s="128" t="str">
        <f t="shared" ref="C1139:N1139" si="546">C1155</f>
        <v>136</v>
      </c>
      <c r="D1139" s="128" t="str">
        <f t="shared" si="546"/>
        <v>07</v>
      </c>
      <c r="E1139" s="128" t="str">
        <f t="shared" si="546"/>
        <v>09</v>
      </c>
      <c r="F1139" s="128" t="str">
        <f t="shared" si="546"/>
        <v>0730503550</v>
      </c>
      <c r="G1139" s="128" t="str">
        <f t="shared" si="546"/>
        <v>244</v>
      </c>
      <c r="H1139" s="5">
        <f t="shared" si="546"/>
        <v>330</v>
      </c>
      <c r="I1139" s="5">
        <f t="shared" si="546"/>
        <v>0</v>
      </c>
      <c r="J1139" s="5">
        <f t="shared" si="546"/>
        <v>0</v>
      </c>
      <c r="K1139" s="5">
        <f t="shared" si="546"/>
        <v>0</v>
      </c>
      <c r="L1139" s="5">
        <f t="shared" si="546"/>
        <v>330</v>
      </c>
      <c r="M1139" s="5">
        <f t="shared" si="546"/>
        <v>330</v>
      </c>
      <c r="N1139" s="5">
        <f t="shared" si="546"/>
        <v>330</v>
      </c>
      <c r="O1139" s="225"/>
      <c r="P1139" s="225"/>
    </row>
    <row r="1140" spans="1:16" x14ac:dyDescent="0.2">
      <c r="A1140" s="229"/>
      <c r="B1140" s="210" t="s">
        <v>14</v>
      </c>
      <c r="C1140" s="129"/>
      <c r="D1140" s="129"/>
      <c r="E1140" s="129"/>
      <c r="F1140" s="129"/>
      <c r="G1140" s="129"/>
      <c r="H1140" s="5">
        <f t="shared" ref="H1140:N1143" si="547">H1148+H1156</f>
        <v>0</v>
      </c>
      <c r="I1140" s="5">
        <f t="shared" si="547"/>
        <v>0</v>
      </c>
      <c r="J1140" s="5">
        <f t="shared" si="547"/>
        <v>0</v>
      </c>
      <c r="K1140" s="5">
        <f t="shared" si="547"/>
        <v>0</v>
      </c>
      <c r="L1140" s="5">
        <f t="shared" si="547"/>
        <v>0</v>
      </c>
      <c r="M1140" s="5">
        <f t="shared" si="547"/>
        <v>0</v>
      </c>
      <c r="N1140" s="5">
        <f t="shared" si="547"/>
        <v>0</v>
      </c>
      <c r="O1140" s="225"/>
      <c r="P1140" s="225"/>
    </row>
    <row r="1141" spans="1:16" x14ac:dyDescent="0.2">
      <c r="A1141" s="229"/>
      <c r="B1141" s="210" t="s">
        <v>15</v>
      </c>
      <c r="C1141" s="129"/>
      <c r="D1141" s="129"/>
      <c r="E1141" s="129"/>
      <c r="F1141" s="129"/>
      <c r="G1141" s="129"/>
      <c r="H1141" s="5">
        <f t="shared" si="547"/>
        <v>0</v>
      </c>
      <c r="I1141" s="5">
        <f t="shared" si="547"/>
        <v>0</v>
      </c>
      <c r="J1141" s="5">
        <f t="shared" si="547"/>
        <v>0</v>
      </c>
      <c r="K1141" s="5">
        <f t="shared" si="547"/>
        <v>0</v>
      </c>
      <c r="L1141" s="5">
        <f t="shared" si="547"/>
        <v>0</v>
      </c>
      <c r="M1141" s="5">
        <f t="shared" si="547"/>
        <v>0</v>
      </c>
      <c r="N1141" s="5">
        <f t="shared" si="547"/>
        <v>0</v>
      </c>
      <c r="O1141" s="225"/>
      <c r="P1141" s="225"/>
    </row>
    <row r="1142" spans="1:16" x14ac:dyDescent="0.2">
      <c r="A1142" s="229"/>
      <c r="B1142" s="210" t="s">
        <v>12</v>
      </c>
      <c r="C1142" s="129"/>
      <c r="D1142" s="129"/>
      <c r="E1142" s="129"/>
      <c r="F1142" s="129"/>
      <c r="G1142" s="129"/>
      <c r="H1142" s="5">
        <f t="shared" si="547"/>
        <v>0</v>
      </c>
      <c r="I1142" s="5">
        <f t="shared" si="547"/>
        <v>0</v>
      </c>
      <c r="J1142" s="5">
        <f t="shared" si="547"/>
        <v>0</v>
      </c>
      <c r="K1142" s="5">
        <f t="shared" si="547"/>
        <v>0</v>
      </c>
      <c r="L1142" s="5">
        <f t="shared" si="547"/>
        <v>0</v>
      </c>
      <c r="M1142" s="5">
        <f t="shared" si="547"/>
        <v>0</v>
      </c>
      <c r="N1142" s="5">
        <f t="shared" si="547"/>
        <v>0</v>
      </c>
      <c r="O1142" s="225"/>
      <c r="P1142" s="225"/>
    </row>
    <row r="1143" spans="1:16" x14ac:dyDescent="0.2">
      <c r="A1143" s="236"/>
      <c r="B1143" s="210" t="s">
        <v>535</v>
      </c>
      <c r="C1143" s="129"/>
      <c r="D1143" s="129"/>
      <c r="E1143" s="129"/>
      <c r="F1143" s="129"/>
      <c r="G1143" s="129"/>
      <c r="H1143" s="5">
        <f t="shared" si="547"/>
        <v>0</v>
      </c>
      <c r="I1143" s="5">
        <f t="shared" si="547"/>
        <v>0</v>
      </c>
      <c r="J1143" s="5">
        <f t="shared" si="547"/>
        <v>0</v>
      </c>
      <c r="K1143" s="5">
        <f t="shared" si="547"/>
        <v>0</v>
      </c>
      <c r="L1143" s="5">
        <f t="shared" si="547"/>
        <v>0</v>
      </c>
      <c r="M1143" s="5">
        <f t="shared" si="547"/>
        <v>0</v>
      </c>
      <c r="N1143" s="5">
        <f t="shared" si="547"/>
        <v>0</v>
      </c>
      <c r="O1143" s="217"/>
      <c r="P1143" s="217"/>
    </row>
    <row r="1144" spans="1:16" x14ac:dyDescent="0.2">
      <c r="A1144" s="228" t="s">
        <v>500</v>
      </c>
      <c r="B1144" s="210" t="s">
        <v>195</v>
      </c>
      <c r="C1144" s="1"/>
      <c r="D1144" s="2"/>
      <c r="E1144" s="2"/>
      <c r="F1144" s="2"/>
      <c r="G1144" s="1"/>
      <c r="H1144" s="5" t="s">
        <v>203</v>
      </c>
      <c r="I1144" s="5">
        <v>0</v>
      </c>
      <c r="J1144" s="5">
        <v>0</v>
      </c>
      <c r="K1144" s="5">
        <v>0</v>
      </c>
      <c r="L1144" s="5" t="s">
        <v>203</v>
      </c>
      <c r="M1144" s="5" t="s">
        <v>203</v>
      </c>
      <c r="N1144" s="5" t="s">
        <v>203</v>
      </c>
      <c r="O1144" s="221" t="s">
        <v>150</v>
      </c>
      <c r="P1144" s="221" t="s">
        <v>161</v>
      </c>
    </row>
    <row r="1145" spans="1:16" ht="25.5" x14ac:dyDescent="0.2">
      <c r="A1145" s="229"/>
      <c r="B1145" s="210" t="s">
        <v>86</v>
      </c>
      <c r="C1145" s="1"/>
      <c r="D1145" s="2"/>
      <c r="E1145" s="2"/>
      <c r="F1145" s="2"/>
      <c r="G1145" s="1"/>
      <c r="H1145" s="5" t="s">
        <v>205</v>
      </c>
      <c r="I1145" s="5" t="s">
        <v>206</v>
      </c>
      <c r="J1145" s="5" t="s">
        <v>206</v>
      </c>
      <c r="K1145" s="5" t="s">
        <v>206</v>
      </c>
      <c r="L1145" s="5" t="s">
        <v>206</v>
      </c>
      <c r="M1145" s="13" t="s">
        <v>205</v>
      </c>
      <c r="N1145" s="13" t="s">
        <v>205</v>
      </c>
      <c r="O1145" s="225"/>
      <c r="P1145" s="225"/>
    </row>
    <row r="1146" spans="1:16" x14ac:dyDescent="0.2">
      <c r="A1146" s="229"/>
      <c r="B1146" s="210" t="s">
        <v>74</v>
      </c>
      <c r="C1146" s="1"/>
      <c r="D1146" s="2"/>
      <c r="E1146" s="2"/>
      <c r="F1146" s="2"/>
      <c r="G1146" s="1"/>
      <c r="H1146" s="5">
        <f t="shared" ref="H1146:N1146" si="548">SUM(H1147:H1150)</f>
        <v>3000</v>
      </c>
      <c r="I1146" s="5">
        <f t="shared" si="548"/>
        <v>0</v>
      </c>
      <c r="J1146" s="5">
        <f t="shared" si="548"/>
        <v>0</v>
      </c>
      <c r="K1146" s="5">
        <f t="shared" si="548"/>
        <v>0</v>
      </c>
      <c r="L1146" s="5">
        <f t="shared" si="548"/>
        <v>3000</v>
      </c>
      <c r="M1146" s="5">
        <f t="shared" si="548"/>
        <v>3000</v>
      </c>
      <c r="N1146" s="5">
        <f t="shared" si="548"/>
        <v>3000</v>
      </c>
      <c r="O1146" s="225"/>
      <c r="P1146" s="225"/>
    </row>
    <row r="1147" spans="1:16" x14ac:dyDescent="0.2">
      <c r="A1147" s="229"/>
      <c r="B1147" s="210" t="s">
        <v>16</v>
      </c>
      <c r="C1147" s="3" t="s">
        <v>41</v>
      </c>
      <c r="D1147" s="2" t="s">
        <v>210</v>
      </c>
      <c r="E1147" s="3" t="s">
        <v>212</v>
      </c>
      <c r="F1147" s="3" t="s">
        <v>241</v>
      </c>
      <c r="G1147" s="3" t="s">
        <v>45</v>
      </c>
      <c r="H1147" s="5">
        <f>I1147+J1147+K1147+L1147</f>
        <v>3000</v>
      </c>
      <c r="I1147" s="5">
        <v>0</v>
      </c>
      <c r="J1147" s="5">
        <v>0</v>
      </c>
      <c r="K1147" s="5">
        <v>0</v>
      </c>
      <c r="L1147" s="5">
        <v>3000</v>
      </c>
      <c r="M1147" s="5">
        <v>3000</v>
      </c>
      <c r="N1147" s="5">
        <v>3000</v>
      </c>
      <c r="O1147" s="225"/>
      <c r="P1147" s="225"/>
    </row>
    <row r="1148" spans="1:16" x14ac:dyDescent="0.2">
      <c r="A1148" s="229"/>
      <c r="B1148" s="210" t="s">
        <v>14</v>
      </c>
      <c r="C1148" s="1"/>
      <c r="D1148" s="2"/>
      <c r="E1148" s="2"/>
      <c r="F1148" s="2"/>
      <c r="G1148" s="1"/>
      <c r="H1148" s="5">
        <f>I1148+J1148+K1148+L1148</f>
        <v>0</v>
      </c>
      <c r="I1148" s="5">
        <v>0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225"/>
      <c r="P1148" s="225"/>
    </row>
    <row r="1149" spans="1:16" x14ac:dyDescent="0.2">
      <c r="A1149" s="229"/>
      <c r="B1149" s="210" t="s">
        <v>15</v>
      </c>
      <c r="C1149" s="1"/>
      <c r="D1149" s="2"/>
      <c r="E1149" s="2"/>
      <c r="F1149" s="2"/>
      <c r="G1149" s="1"/>
      <c r="H1149" s="5">
        <f>I1149+J1149+K1149+L1149</f>
        <v>0</v>
      </c>
      <c r="I1149" s="5">
        <v>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225"/>
      <c r="P1149" s="225"/>
    </row>
    <row r="1150" spans="1:16" ht="15.75" customHeight="1" x14ac:dyDescent="0.2">
      <c r="A1150" s="229"/>
      <c r="B1150" s="210" t="s">
        <v>12</v>
      </c>
      <c r="C1150" s="1"/>
      <c r="D1150" s="2"/>
      <c r="E1150" s="2"/>
      <c r="F1150" s="2"/>
      <c r="G1150" s="1"/>
      <c r="H1150" s="5">
        <f>I1150+J1150+K1150+L1150</f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225"/>
      <c r="P1150" s="225"/>
    </row>
    <row r="1151" spans="1:16" ht="15.75" customHeight="1" x14ac:dyDescent="0.2">
      <c r="A1151" s="236"/>
      <c r="B1151" s="210" t="s">
        <v>535</v>
      </c>
      <c r="C1151" s="1"/>
      <c r="D1151" s="2"/>
      <c r="E1151" s="2"/>
      <c r="F1151" s="2"/>
      <c r="G1151" s="1"/>
      <c r="H1151" s="5">
        <f>I1151+J1151+K1151+L1151</f>
        <v>0</v>
      </c>
      <c r="I1151" s="5">
        <v>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217"/>
      <c r="P1151" s="217"/>
    </row>
    <row r="1152" spans="1:16" x14ac:dyDescent="0.2">
      <c r="A1152" s="228" t="s">
        <v>501</v>
      </c>
      <c r="B1152" s="210" t="s">
        <v>355</v>
      </c>
      <c r="C1152" s="1"/>
      <c r="D1152" s="2"/>
      <c r="E1152" s="2"/>
      <c r="F1152" s="2"/>
      <c r="G1152" s="1"/>
      <c r="H1152" s="89">
        <v>111</v>
      </c>
      <c r="I1152" s="89">
        <v>33</v>
      </c>
      <c r="J1152" s="89">
        <v>33</v>
      </c>
      <c r="K1152" s="89">
        <v>35</v>
      </c>
      <c r="L1152" s="89">
        <v>10</v>
      </c>
      <c r="M1152" s="89">
        <v>111</v>
      </c>
      <c r="N1152" s="89">
        <v>111</v>
      </c>
      <c r="O1152" s="221" t="s">
        <v>197</v>
      </c>
      <c r="P1152" s="221" t="s">
        <v>273</v>
      </c>
    </row>
    <row r="1153" spans="1:16" ht="25.5" x14ac:dyDescent="0.2">
      <c r="A1153" s="229"/>
      <c r="B1153" s="210" t="s">
        <v>6</v>
      </c>
      <c r="C1153" s="1"/>
      <c r="D1153" s="2"/>
      <c r="E1153" s="2"/>
      <c r="F1153" s="2"/>
      <c r="G1153" s="1"/>
      <c r="H1153" s="5">
        <f>H1154/H1152</f>
        <v>2.9729729729729728</v>
      </c>
      <c r="I1153" s="5" t="s">
        <v>206</v>
      </c>
      <c r="J1153" s="5" t="s">
        <v>206</v>
      </c>
      <c r="K1153" s="5" t="s">
        <v>206</v>
      </c>
      <c r="L1153" s="5" t="s">
        <v>206</v>
      </c>
      <c r="M1153" s="5">
        <f t="shared" ref="M1153:N1153" si="549">ROUND(M1154/M1152,1)</f>
        <v>3</v>
      </c>
      <c r="N1153" s="5">
        <f t="shared" si="549"/>
        <v>3</v>
      </c>
      <c r="O1153" s="225"/>
      <c r="P1153" s="225"/>
    </row>
    <row r="1154" spans="1:16" ht="27.6" customHeight="1" x14ac:dyDescent="0.2">
      <c r="A1154" s="229"/>
      <c r="B1154" s="210" t="s">
        <v>74</v>
      </c>
      <c r="C1154" s="1"/>
      <c r="D1154" s="2"/>
      <c r="E1154" s="2"/>
      <c r="F1154" s="2"/>
      <c r="G1154" s="1"/>
      <c r="H1154" s="5">
        <f>H1155</f>
        <v>330</v>
      </c>
      <c r="I1154" s="5">
        <f t="shared" ref="I1154:N1154" si="550">SUM(I1155:I1158)</f>
        <v>0</v>
      </c>
      <c r="J1154" s="5">
        <f t="shared" si="550"/>
        <v>0</v>
      </c>
      <c r="K1154" s="5">
        <f t="shared" si="550"/>
        <v>0</v>
      </c>
      <c r="L1154" s="5">
        <f t="shared" si="550"/>
        <v>330</v>
      </c>
      <c r="M1154" s="5">
        <f t="shared" si="550"/>
        <v>330</v>
      </c>
      <c r="N1154" s="5">
        <f t="shared" si="550"/>
        <v>330</v>
      </c>
      <c r="O1154" s="225"/>
      <c r="P1154" s="225"/>
    </row>
    <row r="1155" spans="1:16" x14ac:dyDescent="0.2">
      <c r="A1155" s="229"/>
      <c r="B1155" s="206" t="s">
        <v>16</v>
      </c>
      <c r="C1155" s="3" t="s">
        <v>41</v>
      </c>
      <c r="D1155" s="2" t="s">
        <v>210</v>
      </c>
      <c r="E1155" s="3" t="s">
        <v>212</v>
      </c>
      <c r="F1155" s="3" t="s">
        <v>241</v>
      </c>
      <c r="G1155" s="3" t="s">
        <v>47</v>
      </c>
      <c r="H1155" s="5">
        <f>I1155+J1155+K1155+L1155</f>
        <v>330</v>
      </c>
      <c r="I1155" s="5">
        <v>0</v>
      </c>
      <c r="J1155" s="5">
        <v>0</v>
      </c>
      <c r="K1155" s="5">
        <v>0</v>
      </c>
      <c r="L1155" s="5">
        <v>330</v>
      </c>
      <c r="M1155" s="5">
        <v>330</v>
      </c>
      <c r="N1155" s="5">
        <v>330</v>
      </c>
      <c r="O1155" s="225"/>
      <c r="P1155" s="225"/>
    </row>
    <row r="1156" spans="1:16" x14ac:dyDescent="0.2">
      <c r="A1156" s="229"/>
      <c r="B1156" s="210" t="s">
        <v>14</v>
      </c>
      <c r="C1156" s="1"/>
      <c r="D1156" s="2"/>
      <c r="E1156" s="2"/>
      <c r="F1156" s="2"/>
      <c r="G1156" s="1"/>
      <c r="H1156" s="5">
        <f>I1156+J1156+K1156+L1156</f>
        <v>0</v>
      </c>
      <c r="I1156" s="5">
        <v>0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225"/>
      <c r="P1156" s="225"/>
    </row>
    <row r="1157" spans="1:16" x14ac:dyDescent="0.2">
      <c r="A1157" s="229"/>
      <c r="B1157" s="210" t="s">
        <v>15</v>
      </c>
      <c r="C1157" s="1"/>
      <c r="D1157" s="2"/>
      <c r="E1157" s="2"/>
      <c r="F1157" s="2"/>
      <c r="G1157" s="1"/>
      <c r="H1157" s="5">
        <f>I1157+J1157+K1157+L1157</f>
        <v>0</v>
      </c>
      <c r="I1157" s="5">
        <v>0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225"/>
      <c r="P1157" s="225"/>
    </row>
    <row r="1158" spans="1:16" ht="39" customHeight="1" x14ac:dyDescent="0.2">
      <c r="A1158" s="229"/>
      <c r="B1158" s="210" t="s">
        <v>12</v>
      </c>
      <c r="C1158" s="1"/>
      <c r="D1158" s="2"/>
      <c r="E1158" s="2"/>
      <c r="F1158" s="2"/>
      <c r="G1158" s="1"/>
      <c r="H1158" s="5">
        <f>I1158+J1158+K1158+L1158</f>
        <v>0</v>
      </c>
      <c r="I1158" s="5">
        <v>0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225"/>
      <c r="P1158" s="225"/>
    </row>
    <row r="1159" spans="1:16" ht="15" customHeight="1" x14ac:dyDescent="0.2">
      <c r="A1159" s="236"/>
      <c r="B1159" s="210" t="s">
        <v>535</v>
      </c>
      <c r="C1159" s="1"/>
      <c r="D1159" s="2"/>
      <c r="E1159" s="2"/>
      <c r="F1159" s="2"/>
      <c r="G1159" s="1"/>
      <c r="H1159" s="5">
        <f>I1159+J1159+K1159+L1159</f>
        <v>0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217"/>
      <c r="P1159" s="217"/>
    </row>
    <row r="1160" spans="1:16" x14ac:dyDescent="0.2">
      <c r="A1160" s="228" t="s">
        <v>503</v>
      </c>
      <c r="B1160" s="210" t="s">
        <v>103</v>
      </c>
      <c r="C1160" s="1"/>
      <c r="D1160" s="2"/>
      <c r="E1160" s="2"/>
      <c r="F1160" s="2"/>
      <c r="G1160" s="1"/>
      <c r="H1160" s="5" t="s">
        <v>51</v>
      </c>
      <c r="I1160" s="5" t="s">
        <v>51</v>
      </c>
      <c r="J1160" s="5" t="s">
        <v>51</v>
      </c>
      <c r="K1160" s="5" t="s">
        <v>51</v>
      </c>
      <c r="L1160" s="5" t="s">
        <v>51</v>
      </c>
      <c r="M1160" s="5" t="s">
        <v>51</v>
      </c>
      <c r="N1160" s="5" t="s">
        <v>51</v>
      </c>
      <c r="O1160" s="221" t="s">
        <v>370</v>
      </c>
      <c r="P1160" s="221" t="s">
        <v>162</v>
      </c>
    </row>
    <row r="1161" spans="1:16" ht="25.5" x14ac:dyDescent="0.2">
      <c r="A1161" s="229"/>
      <c r="B1161" s="210" t="s">
        <v>87</v>
      </c>
      <c r="C1161" s="1"/>
      <c r="D1161" s="2"/>
      <c r="E1161" s="2"/>
      <c r="F1161" s="2"/>
      <c r="G1161" s="1"/>
      <c r="H1161" s="5" t="s">
        <v>51</v>
      </c>
      <c r="I1161" s="5" t="s">
        <v>206</v>
      </c>
      <c r="J1161" s="5" t="s">
        <v>206</v>
      </c>
      <c r="K1161" s="5" t="s">
        <v>206</v>
      </c>
      <c r="L1161" s="5" t="s">
        <v>206</v>
      </c>
      <c r="M1161" s="5" t="s">
        <v>51</v>
      </c>
      <c r="N1161" s="5" t="s">
        <v>51</v>
      </c>
      <c r="O1161" s="225"/>
      <c r="P1161" s="225"/>
    </row>
    <row r="1162" spans="1:16" x14ac:dyDescent="0.2">
      <c r="A1162" s="229"/>
      <c r="B1162" s="210" t="s">
        <v>74</v>
      </c>
      <c r="C1162" s="1"/>
      <c r="D1162" s="2"/>
      <c r="E1162" s="2"/>
      <c r="F1162" s="2"/>
      <c r="G1162" s="1"/>
      <c r="H1162" s="5">
        <f t="shared" ref="H1162:N1162" si="551">SUM(H1163:H1167)</f>
        <v>3780</v>
      </c>
      <c r="I1162" s="5">
        <f t="shared" si="551"/>
        <v>1784.7</v>
      </c>
      <c r="J1162" s="5">
        <f t="shared" si="551"/>
        <v>571</v>
      </c>
      <c r="K1162" s="5">
        <f t="shared" si="551"/>
        <v>645</v>
      </c>
      <c r="L1162" s="5">
        <f t="shared" si="551"/>
        <v>779.3</v>
      </c>
      <c r="M1162" s="5">
        <f t="shared" si="551"/>
        <v>3780</v>
      </c>
      <c r="N1162" s="5">
        <f t="shared" si="551"/>
        <v>3780</v>
      </c>
      <c r="O1162" s="225"/>
      <c r="P1162" s="225"/>
    </row>
    <row r="1163" spans="1:16" x14ac:dyDescent="0.2">
      <c r="A1163" s="229"/>
      <c r="B1163" s="228" t="s">
        <v>16</v>
      </c>
      <c r="C1163" s="2" t="str">
        <f>C1180</f>
        <v>131</v>
      </c>
      <c r="D1163" s="2" t="str">
        <f t="shared" ref="D1163:G1163" si="552">D1180</f>
        <v>08</v>
      </c>
      <c r="E1163" s="2" t="str">
        <f t="shared" si="552"/>
        <v>01</v>
      </c>
      <c r="F1163" s="2" t="str">
        <f t="shared" si="552"/>
        <v>0730603679</v>
      </c>
      <c r="G1163" s="2" t="str">
        <f t="shared" si="552"/>
        <v>622</v>
      </c>
      <c r="H1163" s="5">
        <f>H1180</f>
        <v>100</v>
      </c>
      <c r="I1163" s="5">
        <f t="shared" ref="I1163:N1163" si="553">I1180</f>
        <v>0</v>
      </c>
      <c r="J1163" s="5">
        <f t="shared" si="553"/>
        <v>20</v>
      </c>
      <c r="K1163" s="5">
        <f t="shared" si="553"/>
        <v>60</v>
      </c>
      <c r="L1163" s="5">
        <f t="shared" si="553"/>
        <v>20</v>
      </c>
      <c r="M1163" s="5">
        <f t="shared" si="553"/>
        <v>100</v>
      </c>
      <c r="N1163" s="5">
        <f t="shared" si="553"/>
        <v>100</v>
      </c>
      <c r="O1163" s="225"/>
      <c r="P1163" s="225"/>
    </row>
    <row r="1164" spans="1:16" x14ac:dyDescent="0.2">
      <c r="A1164" s="229"/>
      <c r="B1164" s="229"/>
      <c r="C1164" s="129" t="s">
        <v>41</v>
      </c>
      <c r="D1164" s="129" t="s">
        <v>210</v>
      </c>
      <c r="E1164" s="129" t="s">
        <v>212</v>
      </c>
      <c r="F1164" s="129" t="s">
        <v>242</v>
      </c>
      <c r="G1164" s="129" t="s">
        <v>45</v>
      </c>
      <c r="H1164" s="5">
        <f>I1164+J1164+K1164+L1164</f>
        <v>3680</v>
      </c>
      <c r="I1164" s="5">
        <f t="shared" ref="I1164:N1164" si="554">I1172+I1188+I1196</f>
        <v>1784.7</v>
      </c>
      <c r="J1164" s="5">
        <f t="shared" si="554"/>
        <v>551</v>
      </c>
      <c r="K1164" s="5">
        <f t="shared" si="554"/>
        <v>585</v>
      </c>
      <c r="L1164" s="5">
        <f t="shared" si="554"/>
        <v>759.3</v>
      </c>
      <c r="M1164" s="5">
        <f t="shared" si="554"/>
        <v>3680</v>
      </c>
      <c r="N1164" s="5">
        <f t="shared" si="554"/>
        <v>3680</v>
      </c>
      <c r="O1164" s="225"/>
      <c r="P1164" s="225"/>
    </row>
    <row r="1165" spans="1:16" x14ac:dyDescent="0.2">
      <c r="A1165" s="229"/>
      <c r="B1165" s="210" t="s">
        <v>14</v>
      </c>
      <c r="C1165" s="129"/>
      <c r="D1165" s="129"/>
      <c r="E1165" s="129"/>
      <c r="F1165" s="129"/>
      <c r="G1165" s="1"/>
      <c r="H1165" s="5">
        <f t="shared" ref="H1165:H1167" si="555">I1165+J1165+K1165+L1165</f>
        <v>0</v>
      </c>
      <c r="I1165" s="5">
        <f t="shared" ref="I1165:N1168" si="556">I1173+I1181+I1189+I1197</f>
        <v>0</v>
      </c>
      <c r="J1165" s="5">
        <f t="shared" si="556"/>
        <v>0</v>
      </c>
      <c r="K1165" s="5">
        <f t="shared" si="556"/>
        <v>0</v>
      </c>
      <c r="L1165" s="5">
        <f t="shared" si="556"/>
        <v>0</v>
      </c>
      <c r="M1165" s="5">
        <f t="shared" si="556"/>
        <v>0</v>
      </c>
      <c r="N1165" s="5">
        <f t="shared" si="556"/>
        <v>0</v>
      </c>
      <c r="O1165" s="225"/>
      <c r="P1165" s="225"/>
    </row>
    <row r="1166" spans="1:16" x14ac:dyDescent="0.2">
      <c r="A1166" s="229"/>
      <c r="B1166" s="210" t="s">
        <v>15</v>
      </c>
      <c r="C1166" s="129"/>
      <c r="D1166" s="129"/>
      <c r="E1166" s="129"/>
      <c r="F1166" s="129"/>
      <c r="G1166" s="1"/>
      <c r="H1166" s="5">
        <f t="shared" si="555"/>
        <v>0</v>
      </c>
      <c r="I1166" s="5">
        <f t="shared" si="556"/>
        <v>0</v>
      </c>
      <c r="J1166" s="5">
        <f t="shared" si="556"/>
        <v>0</v>
      </c>
      <c r="K1166" s="5">
        <f t="shared" si="556"/>
        <v>0</v>
      </c>
      <c r="L1166" s="5">
        <f t="shared" si="556"/>
        <v>0</v>
      </c>
      <c r="M1166" s="5">
        <f t="shared" si="556"/>
        <v>0</v>
      </c>
      <c r="N1166" s="5">
        <f t="shared" si="556"/>
        <v>0</v>
      </c>
      <c r="O1166" s="225"/>
      <c r="P1166" s="225"/>
    </row>
    <row r="1167" spans="1:16" ht="20.25" customHeight="1" x14ac:dyDescent="0.2">
      <c r="A1167" s="229"/>
      <c r="B1167" s="210" t="s">
        <v>12</v>
      </c>
      <c r="C1167" s="129"/>
      <c r="D1167" s="129"/>
      <c r="E1167" s="129"/>
      <c r="F1167" s="129"/>
      <c r="G1167" s="1"/>
      <c r="H1167" s="5">
        <f t="shared" si="555"/>
        <v>0</v>
      </c>
      <c r="I1167" s="5">
        <f t="shared" si="556"/>
        <v>0</v>
      </c>
      <c r="J1167" s="5">
        <f t="shared" si="556"/>
        <v>0</v>
      </c>
      <c r="K1167" s="5">
        <f t="shared" si="556"/>
        <v>0</v>
      </c>
      <c r="L1167" s="5">
        <f t="shared" si="556"/>
        <v>0</v>
      </c>
      <c r="M1167" s="5">
        <f t="shared" si="556"/>
        <v>0</v>
      </c>
      <c r="N1167" s="5">
        <f t="shared" si="556"/>
        <v>0</v>
      </c>
      <c r="O1167" s="225"/>
      <c r="P1167" s="225"/>
    </row>
    <row r="1168" spans="1:16" ht="20.25" customHeight="1" x14ac:dyDescent="0.2">
      <c r="A1168" s="236"/>
      <c r="B1168" s="210" t="s">
        <v>535</v>
      </c>
      <c r="C1168" s="129"/>
      <c r="D1168" s="129"/>
      <c r="E1168" s="129"/>
      <c r="F1168" s="129"/>
      <c r="G1168" s="1"/>
      <c r="H1168" s="5">
        <f t="shared" ref="H1168" si="557">I1168+J1168+K1168+L1168</f>
        <v>0</v>
      </c>
      <c r="I1168" s="5">
        <f t="shared" si="556"/>
        <v>0</v>
      </c>
      <c r="J1168" s="5">
        <f t="shared" si="556"/>
        <v>0</v>
      </c>
      <c r="K1168" s="5">
        <f t="shared" si="556"/>
        <v>0</v>
      </c>
      <c r="L1168" s="5">
        <f t="shared" si="556"/>
        <v>0</v>
      </c>
      <c r="M1168" s="5">
        <f t="shared" si="556"/>
        <v>0</v>
      </c>
      <c r="N1168" s="5">
        <f t="shared" si="556"/>
        <v>0</v>
      </c>
      <c r="O1168" s="217"/>
      <c r="P1168" s="217"/>
    </row>
    <row r="1169" spans="1:16" x14ac:dyDescent="0.2">
      <c r="A1169" s="228" t="s">
        <v>510</v>
      </c>
      <c r="B1169" s="210" t="s">
        <v>66</v>
      </c>
      <c r="C1169" s="1"/>
      <c r="D1169" s="2"/>
      <c r="E1169" s="2"/>
      <c r="F1169" s="2"/>
      <c r="G1169" s="1"/>
      <c r="H1169" s="89">
        <f>SUM(I1169:L1169)</f>
        <v>34</v>
      </c>
      <c r="I1169" s="89">
        <v>10</v>
      </c>
      <c r="J1169" s="89">
        <v>8</v>
      </c>
      <c r="K1169" s="89">
        <v>8</v>
      </c>
      <c r="L1169" s="89">
        <v>8</v>
      </c>
      <c r="M1169" s="89">
        <v>0</v>
      </c>
      <c r="N1169" s="89">
        <v>0</v>
      </c>
      <c r="O1169" s="221" t="s">
        <v>201</v>
      </c>
      <c r="P1169" s="221" t="s">
        <v>573</v>
      </c>
    </row>
    <row r="1170" spans="1:16" ht="25.5" x14ac:dyDescent="0.2">
      <c r="A1170" s="229"/>
      <c r="B1170" s="210" t="s">
        <v>85</v>
      </c>
      <c r="C1170" s="1"/>
      <c r="D1170" s="2"/>
      <c r="E1170" s="2"/>
      <c r="F1170" s="2"/>
      <c r="G1170" s="1"/>
      <c r="H1170" s="5">
        <f t="shared" ref="H1170" si="558">ROUND(H1171/H1169,1)</f>
        <v>55.9</v>
      </c>
      <c r="I1170" s="5" t="s">
        <v>206</v>
      </c>
      <c r="J1170" s="5" t="s">
        <v>206</v>
      </c>
      <c r="K1170" s="5" t="s">
        <v>206</v>
      </c>
      <c r="L1170" s="5" t="s">
        <v>206</v>
      </c>
      <c r="M1170" s="5">
        <v>0</v>
      </c>
      <c r="N1170" s="5">
        <v>0</v>
      </c>
      <c r="O1170" s="225"/>
      <c r="P1170" s="225"/>
    </row>
    <row r="1171" spans="1:16" ht="13.35" customHeight="1" x14ac:dyDescent="0.2">
      <c r="A1171" s="229"/>
      <c r="B1171" s="210" t="s">
        <v>74</v>
      </c>
      <c r="C1171" s="1"/>
      <c r="D1171" s="2"/>
      <c r="E1171" s="2"/>
      <c r="F1171" s="2"/>
      <c r="G1171" s="1"/>
      <c r="H1171" s="5">
        <f t="shared" ref="H1171:N1171" si="559">SUM(H1172:H1175)</f>
        <v>1900</v>
      </c>
      <c r="I1171" s="5">
        <f t="shared" si="559"/>
        <v>179</v>
      </c>
      <c r="J1171" s="5">
        <f t="shared" si="559"/>
        <v>551</v>
      </c>
      <c r="K1171" s="5">
        <f t="shared" si="559"/>
        <v>585</v>
      </c>
      <c r="L1171" s="5">
        <f t="shared" si="559"/>
        <v>585</v>
      </c>
      <c r="M1171" s="5">
        <f t="shared" si="559"/>
        <v>1900</v>
      </c>
      <c r="N1171" s="5">
        <f t="shared" si="559"/>
        <v>1900</v>
      </c>
      <c r="O1171" s="225"/>
      <c r="P1171" s="225"/>
    </row>
    <row r="1172" spans="1:16" x14ac:dyDescent="0.2">
      <c r="A1172" s="229"/>
      <c r="B1172" s="206" t="s">
        <v>16</v>
      </c>
      <c r="C1172" s="3" t="s">
        <v>41</v>
      </c>
      <c r="D1172" s="2" t="s">
        <v>210</v>
      </c>
      <c r="E1172" s="3" t="s">
        <v>212</v>
      </c>
      <c r="F1172" s="3" t="s">
        <v>242</v>
      </c>
      <c r="G1172" s="3" t="s">
        <v>45</v>
      </c>
      <c r="H1172" s="5">
        <f>I1172+J1172+K1172+L1172</f>
        <v>1900</v>
      </c>
      <c r="I1172" s="5">
        <f>979-800</f>
        <v>179</v>
      </c>
      <c r="J1172" s="5">
        <v>551</v>
      </c>
      <c r="K1172" s="5">
        <v>585</v>
      </c>
      <c r="L1172" s="5">
        <v>585</v>
      </c>
      <c r="M1172" s="5">
        <v>1900</v>
      </c>
      <c r="N1172" s="5">
        <v>1900</v>
      </c>
      <c r="O1172" s="225"/>
      <c r="P1172" s="225"/>
    </row>
    <row r="1173" spans="1:16" x14ac:dyDescent="0.2">
      <c r="A1173" s="229"/>
      <c r="B1173" s="210" t="s">
        <v>14</v>
      </c>
      <c r="C1173" s="1"/>
      <c r="D1173" s="2"/>
      <c r="E1173" s="2"/>
      <c r="F1173" s="2"/>
      <c r="G1173" s="1"/>
      <c r="H1173" s="5">
        <f>I1173+J1173+K1173+L1173</f>
        <v>0</v>
      </c>
      <c r="I1173" s="5">
        <v>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225"/>
      <c r="P1173" s="225"/>
    </row>
    <row r="1174" spans="1:16" x14ac:dyDescent="0.2">
      <c r="A1174" s="229"/>
      <c r="B1174" s="210" t="s">
        <v>15</v>
      </c>
      <c r="C1174" s="1"/>
      <c r="D1174" s="2"/>
      <c r="E1174" s="2"/>
      <c r="F1174" s="2"/>
      <c r="G1174" s="1"/>
      <c r="H1174" s="5">
        <f>I1174+J1174+K1174+L1174</f>
        <v>0</v>
      </c>
      <c r="I1174" s="5">
        <v>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225"/>
      <c r="P1174" s="225"/>
    </row>
    <row r="1175" spans="1:16" ht="40.5" customHeight="1" x14ac:dyDescent="0.2">
      <c r="A1175" s="229"/>
      <c r="B1175" s="210" t="s">
        <v>12</v>
      </c>
      <c r="C1175" s="1"/>
      <c r="D1175" s="2"/>
      <c r="E1175" s="2"/>
      <c r="F1175" s="2"/>
      <c r="G1175" s="1"/>
      <c r="H1175" s="5">
        <f>I1175+J1175+K1175+L1175</f>
        <v>0</v>
      </c>
      <c r="I1175" s="5">
        <v>0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225"/>
      <c r="P1175" s="225"/>
    </row>
    <row r="1176" spans="1:16" ht="23.25" customHeight="1" x14ac:dyDescent="0.2">
      <c r="A1176" s="236"/>
      <c r="B1176" s="210" t="s">
        <v>535</v>
      </c>
      <c r="C1176" s="1"/>
      <c r="D1176" s="2"/>
      <c r="E1176" s="2"/>
      <c r="F1176" s="2"/>
      <c r="G1176" s="1"/>
      <c r="H1176" s="5">
        <f>I1176+J1176+K1176+L1176</f>
        <v>0</v>
      </c>
      <c r="I1176" s="5">
        <v>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217"/>
      <c r="P1176" s="217"/>
    </row>
    <row r="1177" spans="1:16" x14ac:dyDescent="0.2">
      <c r="A1177" s="228" t="s">
        <v>504</v>
      </c>
      <c r="B1177" s="210" t="s">
        <v>103</v>
      </c>
      <c r="C1177" s="1"/>
      <c r="D1177" s="2"/>
      <c r="E1177" s="2"/>
      <c r="F1177" s="2"/>
      <c r="G1177" s="1"/>
      <c r="H1177" s="89">
        <v>16</v>
      </c>
      <c r="I1177" s="89">
        <v>0</v>
      </c>
      <c r="J1177" s="89">
        <v>4</v>
      </c>
      <c r="K1177" s="89">
        <v>8</v>
      </c>
      <c r="L1177" s="89">
        <v>4</v>
      </c>
      <c r="M1177" s="89">
        <v>16</v>
      </c>
      <c r="N1177" s="89">
        <v>16</v>
      </c>
      <c r="O1177" s="221" t="s">
        <v>311</v>
      </c>
      <c r="P1177" s="221" t="s">
        <v>188</v>
      </c>
    </row>
    <row r="1178" spans="1:16" ht="25.5" x14ac:dyDescent="0.2">
      <c r="A1178" s="229"/>
      <c r="B1178" s="210" t="s">
        <v>86</v>
      </c>
      <c r="C1178" s="1"/>
      <c r="D1178" s="2"/>
      <c r="E1178" s="2"/>
      <c r="F1178" s="2"/>
      <c r="G1178" s="1"/>
      <c r="H1178" s="5">
        <f t="shared" ref="H1178:N1178" si="560">ROUND(H1179/H1177,1)</f>
        <v>6.3</v>
      </c>
      <c r="I1178" s="5" t="s">
        <v>206</v>
      </c>
      <c r="J1178" s="5" t="s">
        <v>206</v>
      </c>
      <c r="K1178" s="5" t="s">
        <v>206</v>
      </c>
      <c r="L1178" s="5" t="s">
        <v>206</v>
      </c>
      <c r="M1178" s="5">
        <f>ROUND(M1179/M1177,1)</f>
        <v>6.3</v>
      </c>
      <c r="N1178" s="5">
        <f t="shared" si="560"/>
        <v>6.3</v>
      </c>
      <c r="O1178" s="225"/>
      <c r="P1178" s="225"/>
    </row>
    <row r="1179" spans="1:16" x14ac:dyDescent="0.2">
      <c r="A1179" s="229"/>
      <c r="B1179" s="210" t="s">
        <v>74</v>
      </c>
      <c r="C1179" s="1"/>
      <c r="D1179" s="2"/>
      <c r="E1179" s="2"/>
      <c r="F1179" s="2"/>
      <c r="G1179" s="1"/>
      <c r="H1179" s="5">
        <f t="shared" ref="H1179:N1179" si="561">SUM(H1180:H1183)</f>
        <v>100</v>
      </c>
      <c r="I1179" s="5">
        <f t="shared" si="561"/>
        <v>0</v>
      </c>
      <c r="J1179" s="5">
        <f t="shared" si="561"/>
        <v>20</v>
      </c>
      <c r="K1179" s="5">
        <f t="shared" si="561"/>
        <v>60</v>
      </c>
      <c r="L1179" s="5">
        <f t="shared" si="561"/>
        <v>20</v>
      </c>
      <c r="M1179" s="5">
        <f t="shared" si="561"/>
        <v>100</v>
      </c>
      <c r="N1179" s="5">
        <f t="shared" si="561"/>
        <v>100</v>
      </c>
      <c r="O1179" s="225"/>
      <c r="P1179" s="225"/>
    </row>
    <row r="1180" spans="1:16" ht="15.75" customHeight="1" x14ac:dyDescent="0.2">
      <c r="A1180" s="229"/>
      <c r="B1180" s="210" t="s">
        <v>16</v>
      </c>
      <c r="C1180" s="3" t="s">
        <v>43</v>
      </c>
      <c r="D1180" s="2" t="s">
        <v>218</v>
      </c>
      <c r="E1180" s="3" t="s">
        <v>209</v>
      </c>
      <c r="F1180" s="3" t="s">
        <v>498</v>
      </c>
      <c r="G1180" s="3" t="s">
        <v>45</v>
      </c>
      <c r="H1180" s="5">
        <f>I1180+J1180+K1180+L1180</f>
        <v>100</v>
      </c>
      <c r="I1180" s="130">
        <v>0</v>
      </c>
      <c r="J1180" s="130">
        <v>20</v>
      </c>
      <c r="K1180" s="130">
        <v>60</v>
      </c>
      <c r="L1180" s="130">
        <v>20</v>
      </c>
      <c r="M1180" s="5">
        <v>100</v>
      </c>
      <c r="N1180" s="5">
        <v>100</v>
      </c>
      <c r="O1180" s="225"/>
      <c r="P1180" s="225"/>
    </row>
    <row r="1181" spans="1:16" ht="13.35" customHeight="1" x14ac:dyDescent="0.2">
      <c r="A1181" s="229"/>
      <c r="B1181" s="210" t="s">
        <v>14</v>
      </c>
      <c r="C1181" s="1"/>
      <c r="D1181" s="2"/>
      <c r="E1181" s="2"/>
      <c r="F1181" s="2"/>
      <c r="G1181" s="1"/>
      <c r="H1181" s="5">
        <f>I1181+J1181+K1181+L1181</f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225"/>
      <c r="P1181" s="225"/>
    </row>
    <row r="1182" spans="1:16" ht="13.35" customHeight="1" x14ac:dyDescent="0.2">
      <c r="A1182" s="229"/>
      <c r="B1182" s="210" t="s">
        <v>15</v>
      </c>
      <c r="C1182" s="1"/>
      <c r="D1182" s="2"/>
      <c r="E1182" s="2"/>
      <c r="F1182" s="2"/>
      <c r="G1182" s="1"/>
      <c r="H1182" s="5">
        <f>I1182+J1182+K1182+L1182</f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225"/>
      <c r="P1182" s="225"/>
    </row>
    <row r="1183" spans="1:16" ht="13.35" customHeight="1" x14ac:dyDescent="0.2">
      <c r="A1183" s="229"/>
      <c r="B1183" s="210" t="s">
        <v>12</v>
      </c>
      <c r="C1183" s="1"/>
      <c r="D1183" s="2"/>
      <c r="E1183" s="2"/>
      <c r="F1183" s="2"/>
      <c r="G1183" s="1"/>
      <c r="H1183" s="5">
        <f>I1183+J1183+K1183+L1183</f>
        <v>0</v>
      </c>
      <c r="I1183" s="5">
        <v>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225"/>
      <c r="P1183" s="225"/>
    </row>
    <row r="1184" spans="1:16" ht="13.35" customHeight="1" x14ac:dyDescent="0.2">
      <c r="A1184" s="236"/>
      <c r="B1184" s="210" t="s">
        <v>535</v>
      </c>
      <c r="C1184" s="1"/>
      <c r="D1184" s="2"/>
      <c r="E1184" s="2"/>
      <c r="F1184" s="2"/>
      <c r="G1184" s="1"/>
      <c r="H1184" s="5">
        <f>I1184+J1184+K1184+L1184</f>
        <v>0</v>
      </c>
      <c r="I1184" s="5">
        <v>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217"/>
      <c r="P1184" s="217"/>
    </row>
    <row r="1185" spans="1:19" ht="13.35" customHeight="1" x14ac:dyDescent="0.2">
      <c r="A1185" s="228" t="s">
        <v>505</v>
      </c>
      <c r="B1185" s="210" t="s">
        <v>103</v>
      </c>
      <c r="C1185" s="1"/>
      <c r="D1185" s="2"/>
      <c r="E1185" s="2"/>
      <c r="F1185" s="2"/>
      <c r="G1185" s="1"/>
      <c r="H1185" s="89">
        <v>2</v>
      </c>
      <c r="I1185" s="89">
        <v>1</v>
      </c>
      <c r="J1185" s="89">
        <v>0</v>
      </c>
      <c r="K1185" s="89">
        <v>0</v>
      </c>
      <c r="L1185" s="89">
        <v>1</v>
      </c>
      <c r="M1185" s="89">
        <v>2</v>
      </c>
      <c r="N1185" s="89">
        <v>2</v>
      </c>
      <c r="O1185" s="221" t="s">
        <v>150</v>
      </c>
      <c r="P1185" s="221" t="s">
        <v>163</v>
      </c>
    </row>
    <row r="1186" spans="1:19" ht="13.35" customHeight="1" x14ac:dyDescent="0.2">
      <c r="A1186" s="229"/>
      <c r="B1186" s="210" t="s">
        <v>87</v>
      </c>
      <c r="C1186" s="1"/>
      <c r="D1186" s="2"/>
      <c r="E1186" s="2"/>
      <c r="F1186" s="2"/>
      <c r="G1186" s="1"/>
      <c r="H1186" s="5">
        <f t="shared" ref="H1186:N1186" si="562">ROUND(H1187/H1185,1)</f>
        <v>855</v>
      </c>
      <c r="I1186" s="5" t="s">
        <v>206</v>
      </c>
      <c r="J1186" s="5" t="s">
        <v>206</v>
      </c>
      <c r="K1186" s="5" t="s">
        <v>206</v>
      </c>
      <c r="L1186" s="5" t="s">
        <v>206</v>
      </c>
      <c r="M1186" s="5">
        <f t="shared" si="562"/>
        <v>855</v>
      </c>
      <c r="N1186" s="5">
        <f t="shared" si="562"/>
        <v>855</v>
      </c>
      <c r="O1186" s="225"/>
      <c r="P1186" s="225"/>
    </row>
    <row r="1187" spans="1:19" ht="13.35" customHeight="1" x14ac:dyDescent="0.2">
      <c r="A1187" s="229"/>
      <c r="B1187" s="210" t="s">
        <v>74</v>
      </c>
      <c r="C1187" s="1"/>
      <c r="D1187" s="2"/>
      <c r="E1187" s="2"/>
      <c r="F1187" s="2"/>
      <c r="G1187" s="1"/>
      <c r="H1187" s="5">
        <f t="shared" ref="H1187:N1187" si="563">SUM(H1188:H1191)</f>
        <v>1710</v>
      </c>
      <c r="I1187" s="5">
        <f>I1188</f>
        <v>1605.7</v>
      </c>
      <c r="J1187" s="5">
        <f t="shared" si="563"/>
        <v>0</v>
      </c>
      <c r="K1187" s="5">
        <f t="shared" si="563"/>
        <v>0</v>
      </c>
      <c r="L1187" s="5">
        <f t="shared" si="563"/>
        <v>104.3</v>
      </c>
      <c r="M1187" s="5">
        <f t="shared" si="563"/>
        <v>1710</v>
      </c>
      <c r="N1187" s="5">
        <f t="shared" si="563"/>
        <v>1710</v>
      </c>
      <c r="O1187" s="225"/>
      <c r="P1187" s="225"/>
      <c r="S1187" s="118" t="s">
        <v>508</v>
      </c>
    </row>
    <row r="1188" spans="1:19" ht="13.35" customHeight="1" x14ac:dyDescent="0.2">
      <c r="A1188" s="229"/>
      <c r="B1188" s="210" t="s">
        <v>16</v>
      </c>
      <c r="C1188" s="3" t="s">
        <v>41</v>
      </c>
      <c r="D1188" s="2" t="s">
        <v>210</v>
      </c>
      <c r="E1188" s="3" t="s">
        <v>212</v>
      </c>
      <c r="F1188" s="3" t="s">
        <v>242</v>
      </c>
      <c r="G1188" s="3" t="s">
        <v>45</v>
      </c>
      <c r="H1188" s="5">
        <f>I1188+J1188+K1188+L1188</f>
        <v>1710</v>
      </c>
      <c r="I1188" s="130">
        <v>1605.7</v>
      </c>
      <c r="J1188" s="130">
        <v>0</v>
      </c>
      <c r="K1188" s="130">
        <v>0</v>
      </c>
      <c r="L1188" s="130">
        <v>104.3</v>
      </c>
      <c r="M1188" s="5">
        <v>1710</v>
      </c>
      <c r="N1188" s="5">
        <v>1710</v>
      </c>
      <c r="O1188" s="225"/>
      <c r="P1188" s="225"/>
    </row>
    <row r="1189" spans="1:19" ht="13.35" customHeight="1" x14ac:dyDescent="0.2">
      <c r="A1189" s="229"/>
      <c r="B1189" s="210" t="s">
        <v>14</v>
      </c>
      <c r="C1189" s="1"/>
      <c r="D1189" s="2"/>
      <c r="E1189" s="2"/>
      <c r="F1189" s="2"/>
      <c r="G1189" s="1"/>
      <c r="H1189" s="5">
        <f>I1189+J1189+K1189+L1189</f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225"/>
      <c r="P1189" s="225"/>
    </row>
    <row r="1190" spans="1:19" ht="13.35" customHeight="1" x14ac:dyDescent="0.2">
      <c r="A1190" s="229"/>
      <c r="B1190" s="210" t="s">
        <v>15</v>
      </c>
      <c r="C1190" s="1"/>
      <c r="D1190" s="2"/>
      <c r="E1190" s="2"/>
      <c r="F1190" s="2"/>
      <c r="G1190" s="1"/>
      <c r="H1190" s="5">
        <f>I1190+J1190+K1190+L1190</f>
        <v>0</v>
      </c>
      <c r="I1190" s="5">
        <v>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225"/>
      <c r="P1190" s="225"/>
    </row>
    <row r="1191" spans="1:19" x14ac:dyDescent="0.2">
      <c r="A1191" s="229"/>
      <c r="B1191" s="210" t="s">
        <v>12</v>
      </c>
      <c r="C1191" s="1"/>
      <c r="D1191" s="2"/>
      <c r="E1191" s="2"/>
      <c r="F1191" s="2"/>
      <c r="G1191" s="1"/>
      <c r="H1191" s="5">
        <f>I1191+J1191+K1191+L1191</f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225"/>
      <c r="P1191" s="225"/>
    </row>
    <row r="1192" spans="1:19" x14ac:dyDescent="0.2">
      <c r="A1192" s="236"/>
      <c r="B1192" s="210" t="s">
        <v>535</v>
      </c>
      <c r="C1192" s="1"/>
      <c r="D1192" s="2"/>
      <c r="E1192" s="2"/>
      <c r="F1192" s="2"/>
      <c r="G1192" s="1"/>
      <c r="H1192" s="5">
        <f>I1192+J1192+K1192+L1192</f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217"/>
      <c r="P1192" s="217"/>
    </row>
    <row r="1193" spans="1:19" ht="13.35" customHeight="1" x14ac:dyDescent="0.2">
      <c r="A1193" s="228" t="s">
        <v>628</v>
      </c>
      <c r="B1193" s="210" t="s">
        <v>103</v>
      </c>
      <c r="C1193" s="1"/>
      <c r="D1193" s="2"/>
      <c r="E1193" s="2"/>
      <c r="F1193" s="2"/>
      <c r="G1193" s="1"/>
      <c r="H1193" s="89">
        <v>2</v>
      </c>
      <c r="I1193" s="89">
        <v>0</v>
      </c>
      <c r="J1193" s="89">
        <v>0</v>
      </c>
      <c r="K1193" s="89">
        <v>0</v>
      </c>
      <c r="L1193" s="89">
        <v>2</v>
      </c>
      <c r="M1193" s="89">
        <v>2</v>
      </c>
      <c r="N1193" s="89">
        <v>2</v>
      </c>
      <c r="O1193" s="221" t="s">
        <v>151</v>
      </c>
      <c r="P1193" s="221" t="s">
        <v>220</v>
      </c>
    </row>
    <row r="1194" spans="1:19" ht="13.35" customHeight="1" x14ac:dyDescent="0.2">
      <c r="A1194" s="229"/>
      <c r="B1194" s="210" t="s">
        <v>85</v>
      </c>
      <c r="C1194" s="1"/>
      <c r="D1194" s="2"/>
      <c r="E1194" s="2"/>
      <c r="F1194" s="2"/>
      <c r="G1194" s="1"/>
      <c r="H1194" s="5">
        <f t="shared" ref="H1194:N1194" si="564">ROUND(H1195/H1193,1)</f>
        <v>35</v>
      </c>
      <c r="I1194" s="5" t="s">
        <v>206</v>
      </c>
      <c r="J1194" s="5" t="s">
        <v>206</v>
      </c>
      <c r="K1194" s="5" t="s">
        <v>206</v>
      </c>
      <c r="L1194" s="5" t="s">
        <v>206</v>
      </c>
      <c r="M1194" s="5">
        <f t="shared" si="564"/>
        <v>35</v>
      </c>
      <c r="N1194" s="5">
        <f t="shared" si="564"/>
        <v>35</v>
      </c>
      <c r="O1194" s="225"/>
      <c r="P1194" s="225"/>
    </row>
    <row r="1195" spans="1:19" ht="13.35" customHeight="1" x14ac:dyDescent="0.2">
      <c r="A1195" s="229"/>
      <c r="B1195" s="210" t="s">
        <v>74</v>
      </c>
      <c r="C1195" s="1"/>
      <c r="D1195" s="2"/>
      <c r="E1195" s="2"/>
      <c r="F1195" s="2"/>
      <c r="G1195" s="1"/>
      <c r="H1195" s="5">
        <f t="shared" ref="H1195:N1195" si="565">SUM(H1196:H1199)</f>
        <v>70</v>
      </c>
      <c r="I1195" s="5">
        <f t="shared" si="565"/>
        <v>0</v>
      </c>
      <c r="J1195" s="5">
        <f t="shared" si="565"/>
        <v>0</v>
      </c>
      <c r="K1195" s="5">
        <f t="shared" si="565"/>
        <v>0</v>
      </c>
      <c r="L1195" s="5">
        <f t="shared" si="565"/>
        <v>70</v>
      </c>
      <c r="M1195" s="5">
        <f t="shared" si="565"/>
        <v>70</v>
      </c>
      <c r="N1195" s="5">
        <f t="shared" si="565"/>
        <v>70</v>
      </c>
      <c r="O1195" s="225"/>
      <c r="P1195" s="225"/>
    </row>
    <row r="1196" spans="1:19" ht="13.35" customHeight="1" x14ac:dyDescent="0.2">
      <c r="A1196" s="229"/>
      <c r="B1196" s="210" t="s">
        <v>16</v>
      </c>
      <c r="C1196" s="3" t="s">
        <v>41</v>
      </c>
      <c r="D1196" s="2" t="s">
        <v>210</v>
      </c>
      <c r="E1196" s="3" t="s">
        <v>212</v>
      </c>
      <c r="F1196" s="3" t="s">
        <v>242</v>
      </c>
      <c r="G1196" s="3" t="s">
        <v>45</v>
      </c>
      <c r="H1196" s="5">
        <f>I1196+J1196+K1196+L1196</f>
        <v>70</v>
      </c>
      <c r="I1196" s="130">
        <v>0</v>
      </c>
      <c r="J1196" s="130">
        <v>0</v>
      </c>
      <c r="K1196" s="130">
        <v>0</v>
      </c>
      <c r="L1196" s="130">
        <v>70</v>
      </c>
      <c r="M1196" s="5">
        <v>70</v>
      </c>
      <c r="N1196" s="5">
        <v>70</v>
      </c>
      <c r="O1196" s="225"/>
      <c r="P1196" s="225"/>
    </row>
    <row r="1197" spans="1:19" ht="13.35" customHeight="1" x14ac:dyDescent="0.2">
      <c r="A1197" s="229"/>
      <c r="B1197" s="210" t="s">
        <v>14</v>
      </c>
      <c r="C1197" s="1"/>
      <c r="D1197" s="2"/>
      <c r="E1197" s="2"/>
      <c r="F1197" s="2"/>
      <c r="G1197" s="1"/>
      <c r="H1197" s="5">
        <f>I1197+J1197+K1197+L1197</f>
        <v>0</v>
      </c>
      <c r="I1197" s="5">
        <v>0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225"/>
      <c r="P1197" s="225"/>
    </row>
    <row r="1198" spans="1:19" x14ac:dyDescent="0.2">
      <c r="A1198" s="229"/>
      <c r="B1198" s="210" t="s">
        <v>15</v>
      </c>
      <c r="C1198" s="1"/>
      <c r="D1198" s="2"/>
      <c r="E1198" s="2"/>
      <c r="F1198" s="2"/>
      <c r="G1198" s="1"/>
      <c r="H1198" s="5">
        <f>I1198+J1198+K1198+L1198</f>
        <v>0</v>
      </c>
      <c r="I1198" s="5">
        <v>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225"/>
      <c r="P1198" s="225"/>
    </row>
    <row r="1199" spans="1:19" ht="15" customHeight="1" x14ac:dyDescent="0.2">
      <c r="A1199" s="229"/>
      <c r="B1199" s="210" t="s">
        <v>12</v>
      </c>
      <c r="C1199" s="1"/>
      <c r="D1199" s="2"/>
      <c r="E1199" s="2"/>
      <c r="F1199" s="2"/>
      <c r="G1199" s="1"/>
      <c r="H1199" s="5">
        <f>I1199+J1199+K1199+L1199</f>
        <v>0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225"/>
      <c r="P1199" s="225"/>
    </row>
    <row r="1200" spans="1:19" ht="15" customHeight="1" x14ac:dyDescent="0.2">
      <c r="A1200" s="236"/>
      <c r="B1200" s="210" t="s">
        <v>535</v>
      </c>
      <c r="C1200" s="1"/>
      <c r="D1200" s="2"/>
      <c r="E1200" s="2"/>
      <c r="F1200" s="2"/>
      <c r="G1200" s="1"/>
      <c r="H1200" s="5">
        <f>I1200+J1200+K1200+L1200</f>
        <v>0</v>
      </c>
      <c r="I1200" s="5">
        <v>0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217"/>
      <c r="P1200" s="217"/>
    </row>
    <row r="1201" spans="1:16" x14ac:dyDescent="0.2">
      <c r="A1201" s="228" t="s">
        <v>506</v>
      </c>
      <c r="B1201" s="210" t="s">
        <v>354</v>
      </c>
      <c r="C1201" s="1"/>
      <c r="D1201" s="2"/>
      <c r="E1201" s="2"/>
      <c r="F1201" s="2"/>
      <c r="G1201" s="1"/>
      <c r="H1201" s="89">
        <v>7</v>
      </c>
      <c r="I1201" s="89">
        <v>0</v>
      </c>
      <c r="J1201" s="89">
        <v>0</v>
      </c>
      <c r="K1201" s="89">
        <v>0</v>
      </c>
      <c r="L1201" s="89">
        <v>7</v>
      </c>
      <c r="M1201" s="89">
        <v>7</v>
      </c>
      <c r="N1201" s="89">
        <v>7</v>
      </c>
      <c r="O1201" s="221" t="s">
        <v>197</v>
      </c>
      <c r="P1201" s="221" t="s">
        <v>393</v>
      </c>
    </row>
    <row r="1202" spans="1:16" ht="25.5" x14ac:dyDescent="0.2">
      <c r="A1202" s="229"/>
      <c r="B1202" s="210" t="s">
        <v>85</v>
      </c>
      <c r="C1202" s="1"/>
      <c r="D1202" s="2"/>
      <c r="E1202" s="2"/>
      <c r="F1202" s="2"/>
      <c r="G1202" s="1"/>
      <c r="H1202" s="5">
        <v>50</v>
      </c>
      <c r="I1202" s="5" t="s">
        <v>206</v>
      </c>
      <c r="J1202" s="5" t="s">
        <v>206</v>
      </c>
      <c r="K1202" s="5" t="s">
        <v>206</v>
      </c>
      <c r="L1202" s="5" t="s">
        <v>206</v>
      </c>
      <c r="M1202" s="5">
        <v>50</v>
      </c>
      <c r="N1202" s="5">
        <v>50</v>
      </c>
      <c r="O1202" s="225"/>
      <c r="P1202" s="225"/>
    </row>
    <row r="1203" spans="1:16" x14ac:dyDescent="0.2">
      <c r="A1203" s="229"/>
      <c r="B1203" s="210" t="s">
        <v>74</v>
      </c>
      <c r="C1203" s="1"/>
      <c r="D1203" s="2"/>
      <c r="E1203" s="2"/>
      <c r="F1203" s="2"/>
      <c r="G1203" s="1"/>
      <c r="H1203" s="5">
        <f>H1204+H1205+H1206+H1207</f>
        <v>350</v>
      </c>
      <c r="I1203" s="5">
        <f t="shared" ref="I1203:N1203" si="566">I1204+I1205+I1206+I1207</f>
        <v>0</v>
      </c>
      <c r="J1203" s="5">
        <f t="shared" si="566"/>
        <v>350</v>
      </c>
      <c r="K1203" s="5">
        <f t="shared" si="566"/>
        <v>0</v>
      </c>
      <c r="L1203" s="5">
        <f t="shared" si="566"/>
        <v>0</v>
      </c>
      <c r="M1203" s="5">
        <f t="shared" si="566"/>
        <v>350</v>
      </c>
      <c r="N1203" s="5">
        <f t="shared" si="566"/>
        <v>350</v>
      </c>
      <c r="O1203" s="225"/>
      <c r="P1203" s="225"/>
    </row>
    <row r="1204" spans="1:16" x14ac:dyDescent="0.2">
      <c r="A1204" s="229"/>
      <c r="B1204" s="206" t="s">
        <v>16</v>
      </c>
      <c r="C1204" s="128" t="s">
        <v>41</v>
      </c>
      <c r="D1204" s="128" t="s">
        <v>210</v>
      </c>
      <c r="E1204" s="128" t="s">
        <v>212</v>
      </c>
      <c r="F1204" s="128" t="str">
        <f t="shared" ref="F1204:N1204" si="567">F1212</f>
        <v>073Е603550</v>
      </c>
      <c r="G1204" s="128">
        <f t="shared" si="567"/>
        <v>350</v>
      </c>
      <c r="H1204" s="5">
        <f t="shared" si="567"/>
        <v>350</v>
      </c>
      <c r="I1204" s="5">
        <f t="shared" si="567"/>
        <v>0</v>
      </c>
      <c r="J1204" s="5">
        <f t="shared" si="567"/>
        <v>350</v>
      </c>
      <c r="K1204" s="5">
        <f t="shared" si="567"/>
        <v>0</v>
      </c>
      <c r="L1204" s="5">
        <f t="shared" si="567"/>
        <v>0</v>
      </c>
      <c r="M1204" s="5">
        <f t="shared" si="567"/>
        <v>350</v>
      </c>
      <c r="N1204" s="5">
        <f t="shared" si="567"/>
        <v>350</v>
      </c>
      <c r="O1204" s="225"/>
      <c r="P1204" s="225"/>
    </row>
    <row r="1205" spans="1:16" x14ac:dyDescent="0.2">
      <c r="A1205" s="229"/>
      <c r="B1205" s="210" t="s">
        <v>14</v>
      </c>
      <c r="C1205" s="1"/>
      <c r="D1205" s="2"/>
      <c r="E1205" s="2"/>
      <c r="F1205" s="2"/>
      <c r="G1205" s="1"/>
      <c r="H1205" s="5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225"/>
      <c r="P1205" s="225"/>
    </row>
    <row r="1206" spans="1:16" x14ac:dyDescent="0.2">
      <c r="A1206" s="229"/>
      <c r="B1206" s="210" t="s">
        <v>15</v>
      </c>
      <c r="C1206" s="1"/>
      <c r="D1206" s="2"/>
      <c r="E1206" s="2"/>
      <c r="F1206" s="2"/>
      <c r="G1206" s="1"/>
      <c r="H1206" s="5">
        <v>0</v>
      </c>
      <c r="I1206" s="5">
        <v>0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225"/>
      <c r="P1206" s="225"/>
    </row>
    <row r="1207" spans="1:16" ht="15.75" customHeight="1" x14ac:dyDescent="0.2">
      <c r="A1207" s="229"/>
      <c r="B1207" s="210" t="s">
        <v>12</v>
      </c>
      <c r="C1207" s="1"/>
      <c r="D1207" s="2"/>
      <c r="E1207" s="2"/>
      <c r="F1207" s="2"/>
      <c r="G1207" s="1"/>
      <c r="H1207" s="5">
        <v>0</v>
      </c>
      <c r="I1207" s="5">
        <v>0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225"/>
      <c r="P1207" s="225"/>
    </row>
    <row r="1208" spans="1:16" ht="15.75" customHeight="1" x14ac:dyDescent="0.2">
      <c r="A1208" s="207"/>
      <c r="B1208" s="210" t="s">
        <v>535</v>
      </c>
      <c r="C1208" s="1"/>
      <c r="D1208" s="2"/>
      <c r="E1208" s="2"/>
      <c r="F1208" s="2"/>
      <c r="G1208" s="1"/>
      <c r="H1208" s="5">
        <v>0</v>
      </c>
      <c r="I1208" s="5">
        <v>0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217"/>
      <c r="P1208" s="217"/>
    </row>
    <row r="1209" spans="1:16" ht="15" customHeight="1" x14ac:dyDescent="0.2">
      <c r="A1209" s="228" t="s">
        <v>507</v>
      </c>
      <c r="B1209" s="210" t="s">
        <v>354</v>
      </c>
      <c r="C1209" s="1"/>
      <c r="D1209" s="2"/>
      <c r="E1209" s="2"/>
      <c r="F1209" s="2"/>
      <c r="G1209" s="1"/>
      <c r="H1209" s="89">
        <v>7</v>
      </c>
      <c r="I1209" s="89">
        <v>0</v>
      </c>
      <c r="J1209" s="89">
        <v>0</v>
      </c>
      <c r="K1209" s="89">
        <v>0</v>
      </c>
      <c r="L1209" s="89">
        <v>7</v>
      </c>
      <c r="M1209" s="89">
        <v>7</v>
      </c>
      <c r="N1209" s="89">
        <v>7</v>
      </c>
      <c r="O1209" s="221" t="s">
        <v>197</v>
      </c>
      <c r="P1209" s="221" t="s">
        <v>574</v>
      </c>
    </row>
    <row r="1210" spans="1:16" ht="25.5" x14ac:dyDescent="0.2">
      <c r="A1210" s="229"/>
      <c r="B1210" s="210" t="s">
        <v>85</v>
      </c>
      <c r="C1210" s="1"/>
      <c r="D1210" s="2"/>
      <c r="E1210" s="2"/>
      <c r="F1210" s="2"/>
      <c r="G1210" s="1"/>
      <c r="H1210" s="5">
        <v>50</v>
      </c>
      <c r="I1210" s="5" t="s">
        <v>206</v>
      </c>
      <c r="J1210" s="5" t="s">
        <v>206</v>
      </c>
      <c r="K1210" s="5" t="s">
        <v>206</v>
      </c>
      <c r="L1210" s="5" t="s">
        <v>206</v>
      </c>
      <c r="M1210" s="5">
        <v>50</v>
      </c>
      <c r="N1210" s="5">
        <v>50</v>
      </c>
      <c r="O1210" s="225"/>
      <c r="P1210" s="225"/>
    </row>
    <row r="1211" spans="1:16" x14ac:dyDescent="0.2">
      <c r="A1211" s="229"/>
      <c r="B1211" s="210" t="s">
        <v>74</v>
      </c>
      <c r="C1211" s="1"/>
      <c r="D1211" s="2"/>
      <c r="E1211" s="2"/>
      <c r="F1211" s="2"/>
      <c r="G1211" s="1"/>
      <c r="H1211" s="5">
        <f>H1212</f>
        <v>350</v>
      </c>
      <c r="I1211" s="5">
        <f t="shared" ref="I1211:N1211" si="568">I1212</f>
        <v>0</v>
      </c>
      <c r="J1211" s="5">
        <f t="shared" si="568"/>
        <v>350</v>
      </c>
      <c r="K1211" s="5">
        <f t="shared" si="568"/>
        <v>0</v>
      </c>
      <c r="L1211" s="5">
        <f t="shared" si="568"/>
        <v>0</v>
      </c>
      <c r="M1211" s="5">
        <f t="shared" si="568"/>
        <v>350</v>
      </c>
      <c r="N1211" s="5">
        <f t="shared" si="568"/>
        <v>350</v>
      </c>
      <c r="O1211" s="225"/>
      <c r="P1211" s="225"/>
    </row>
    <row r="1212" spans="1:16" x14ac:dyDescent="0.2">
      <c r="A1212" s="229"/>
      <c r="B1212" s="206" t="s">
        <v>16</v>
      </c>
      <c r="C1212" s="128" t="s">
        <v>41</v>
      </c>
      <c r="D1212" s="128" t="s">
        <v>210</v>
      </c>
      <c r="E1212" s="128" t="s">
        <v>212</v>
      </c>
      <c r="F1212" s="128" t="s">
        <v>467</v>
      </c>
      <c r="G1212" s="128">
        <v>350</v>
      </c>
      <c r="H1212" s="5">
        <f>I1212+J1212+K1212+L1212</f>
        <v>350</v>
      </c>
      <c r="I1212" s="5">
        <v>0</v>
      </c>
      <c r="J1212" s="5">
        <v>350</v>
      </c>
      <c r="K1212" s="5">
        <v>0</v>
      </c>
      <c r="L1212" s="5">
        <v>0</v>
      </c>
      <c r="M1212" s="5">
        <v>350</v>
      </c>
      <c r="N1212" s="5">
        <v>350</v>
      </c>
      <c r="O1212" s="225"/>
      <c r="P1212" s="225"/>
    </row>
    <row r="1213" spans="1:16" x14ac:dyDescent="0.2">
      <c r="A1213" s="229"/>
      <c r="B1213" s="210" t="s">
        <v>14</v>
      </c>
      <c r="C1213" s="1"/>
      <c r="D1213" s="2"/>
      <c r="E1213" s="2"/>
      <c r="F1213" s="2"/>
      <c r="G1213" s="1"/>
      <c r="H1213" s="5">
        <v>0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225"/>
      <c r="P1213" s="225"/>
    </row>
    <row r="1214" spans="1:16" x14ac:dyDescent="0.2">
      <c r="A1214" s="229"/>
      <c r="B1214" s="210" t="s">
        <v>15</v>
      </c>
      <c r="C1214" s="1"/>
      <c r="D1214" s="2"/>
      <c r="E1214" s="2"/>
      <c r="F1214" s="2"/>
      <c r="G1214" s="1"/>
      <c r="H1214" s="5">
        <v>0</v>
      </c>
      <c r="I1214" s="5">
        <v>0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225"/>
      <c r="P1214" s="225"/>
    </row>
    <row r="1215" spans="1:16" ht="33.75" customHeight="1" x14ac:dyDescent="0.2">
      <c r="A1215" s="229"/>
      <c r="B1215" s="210" t="s">
        <v>12</v>
      </c>
      <c r="C1215" s="1"/>
      <c r="D1215" s="2"/>
      <c r="E1215" s="2"/>
      <c r="F1215" s="2"/>
      <c r="G1215" s="1"/>
      <c r="H1215" s="5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225"/>
      <c r="P1215" s="225"/>
    </row>
    <row r="1216" spans="1:16" ht="18.75" customHeight="1" x14ac:dyDescent="0.2">
      <c r="A1216" s="236"/>
      <c r="B1216" s="210" t="s">
        <v>535</v>
      </c>
      <c r="C1216" s="1"/>
      <c r="D1216" s="2"/>
      <c r="E1216" s="2"/>
      <c r="F1216" s="2"/>
      <c r="G1216" s="1"/>
      <c r="H1216" s="5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217"/>
      <c r="P1216" s="217"/>
    </row>
    <row r="1217" spans="1:19" x14ac:dyDescent="0.2">
      <c r="A1217" s="239" t="s">
        <v>27</v>
      </c>
      <c r="B1217" s="101" t="s">
        <v>219</v>
      </c>
      <c r="C1217" s="102"/>
      <c r="D1217" s="103"/>
      <c r="E1217" s="103"/>
      <c r="F1217" s="103"/>
      <c r="G1217" s="102"/>
      <c r="H1217" s="105">
        <f>H1218+H1219+H1220+H1221</f>
        <v>7460</v>
      </c>
      <c r="I1217" s="105">
        <f>I1218+I1219+I1220+I1221</f>
        <v>1784.7</v>
      </c>
      <c r="J1217" s="105">
        <f t="shared" ref="J1217:N1217" si="569">J1218+J1219+J1220+J1221</f>
        <v>921</v>
      </c>
      <c r="K1217" s="105">
        <f t="shared" si="569"/>
        <v>645</v>
      </c>
      <c r="L1217" s="105">
        <f t="shared" si="569"/>
        <v>4109.3</v>
      </c>
      <c r="M1217" s="105">
        <f t="shared" si="569"/>
        <v>7460</v>
      </c>
      <c r="N1217" s="105">
        <f t="shared" si="569"/>
        <v>7460</v>
      </c>
      <c r="O1217" s="239"/>
      <c r="P1217" s="239"/>
    </row>
    <row r="1218" spans="1:19" ht="13.35" customHeight="1" x14ac:dyDescent="0.2">
      <c r="A1218" s="240"/>
      <c r="B1218" s="101" t="s">
        <v>7</v>
      </c>
      <c r="C1218" s="102"/>
      <c r="D1218" s="103"/>
      <c r="E1218" s="103"/>
      <c r="F1218" s="103"/>
      <c r="G1218" s="102"/>
      <c r="H1218" s="105">
        <f>H1138+H1139+H1163+H1164+H1204</f>
        <v>7460</v>
      </c>
      <c r="I1218" s="105">
        <f t="shared" ref="I1218:N1218" si="570">I1138+I1139+I1163+I1164+I1204</f>
        <v>1784.7</v>
      </c>
      <c r="J1218" s="105">
        <f t="shared" si="570"/>
        <v>921</v>
      </c>
      <c r="K1218" s="105">
        <f t="shared" si="570"/>
        <v>645</v>
      </c>
      <c r="L1218" s="105">
        <f t="shared" si="570"/>
        <v>4109.3</v>
      </c>
      <c r="M1218" s="105">
        <f t="shared" si="570"/>
        <v>7460</v>
      </c>
      <c r="N1218" s="105">
        <f t="shared" si="570"/>
        <v>7460</v>
      </c>
      <c r="O1218" s="240"/>
      <c r="P1218" s="240"/>
    </row>
    <row r="1219" spans="1:19" ht="13.35" customHeight="1" x14ac:dyDescent="0.2">
      <c r="A1219" s="240"/>
      <c r="B1219" s="101" t="s">
        <v>14</v>
      </c>
      <c r="C1219" s="102"/>
      <c r="D1219" s="103"/>
      <c r="E1219" s="103"/>
      <c r="F1219" s="103"/>
      <c r="G1219" s="102"/>
      <c r="H1219" s="105">
        <f t="shared" ref="H1219:N1222" si="571">H1140+H1165+H1205</f>
        <v>0</v>
      </c>
      <c r="I1219" s="105">
        <f t="shared" si="571"/>
        <v>0</v>
      </c>
      <c r="J1219" s="105">
        <f t="shared" si="571"/>
        <v>0</v>
      </c>
      <c r="K1219" s="105">
        <f t="shared" si="571"/>
        <v>0</v>
      </c>
      <c r="L1219" s="105">
        <f t="shared" si="571"/>
        <v>0</v>
      </c>
      <c r="M1219" s="105">
        <f t="shared" si="571"/>
        <v>0</v>
      </c>
      <c r="N1219" s="105">
        <f t="shared" si="571"/>
        <v>0</v>
      </c>
      <c r="O1219" s="240"/>
      <c r="P1219" s="240"/>
    </row>
    <row r="1220" spans="1:19" ht="15" customHeight="1" x14ac:dyDescent="0.2">
      <c r="A1220" s="240"/>
      <c r="B1220" s="101" t="s">
        <v>15</v>
      </c>
      <c r="C1220" s="102"/>
      <c r="D1220" s="103"/>
      <c r="E1220" s="103"/>
      <c r="F1220" s="103"/>
      <c r="G1220" s="102"/>
      <c r="H1220" s="105">
        <f t="shared" si="571"/>
        <v>0</v>
      </c>
      <c r="I1220" s="105">
        <f t="shared" si="571"/>
        <v>0</v>
      </c>
      <c r="J1220" s="105">
        <f t="shared" si="571"/>
        <v>0</v>
      </c>
      <c r="K1220" s="105">
        <f t="shared" si="571"/>
        <v>0</v>
      </c>
      <c r="L1220" s="105">
        <f t="shared" si="571"/>
        <v>0</v>
      </c>
      <c r="M1220" s="105">
        <f t="shared" si="571"/>
        <v>0</v>
      </c>
      <c r="N1220" s="105">
        <f t="shared" si="571"/>
        <v>0</v>
      </c>
      <c r="O1220" s="240"/>
      <c r="P1220" s="240"/>
    </row>
    <row r="1221" spans="1:19" x14ac:dyDescent="0.2">
      <c r="A1221" s="240"/>
      <c r="B1221" s="101" t="s">
        <v>10</v>
      </c>
      <c r="C1221" s="102"/>
      <c r="D1221" s="103"/>
      <c r="E1221" s="103"/>
      <c r="F1221" s="103"/>
      <c r="G1221" s="102"/>
      <c r="H1221" s="105">
        <f t="shared" si="571"/>
        <v>0</v>
      </c>
      <c r="I1221" s="105">
        <f t="shared" si="571"/>
        <v>0</v>
      </c>
      <c r="J1221" s="105">
        <f t="shared" si="571"/>
        <v>0</v>
      </c>
      <c r="K1221" s="105">
        <f t="shared" si="571"/>
        <v>0</v>
      </c>
      <c r="L1221" s="105">
        <f t="shared" si="571"/>
        <v>0</v>
      </c>
      <c r="M1221" s="105">
        <f t="shared" si="571"/>
        <v>0</v>
      </c>
      <c r="N1221" s="105">
        <f t="shared" si="571"/>
        <v>0</v>
      </c>
      <c r="O1221" s="240"/>
      <c r="P1221" s="240"/>
    </row>
    <row r="1222" spans="1:19" x14ac:dyDescent="0.2">
      <c r="A1222" s="220"/>
      <c r="B1222" s="101" t="s">
        <v>535</v>
      </c>
      <c r="C1222" s="102"/>
      <c r="D1222" s="103"/>
      <c r="E1222" s="103"/>
      <c r="F1222" s="103"/>
      <c r="G1222" s="102"/>
      <c r="H1222" s="105">
        <f t="shared" si="571"/>
        <v>0</v>
      </c>
      <c r="I1222" s="105">
        <f t="shared" si="571"/>
        <v>0</v>
      </c>
      <c r="J1222" s="105">
        <f t="shared" si="571"/>
        <v>0</v>
      </c>
      <c r="K1222" s="105">
        <f t="shared" si="571"/>
        <v>0</v>
      </c>
      <c r="L1222" s="105">
        <f t="shared" si="571"/>
        <v>0</v>
      </c>
      <c r="M1222" s="105">
        <f t="shared" si="571"/>
        <v>0</v>
      </c>
      <c r="N1222" s="105">
        <f t="shared" si="571"/>
        <v>0</v>
      </c>
      <c r="O1222" s="171"/>
      <c r="P1222" s="171"/>
    </row>
    <row r="1223" spans="1:19" ht="24" customHeight="1" x14ac:dyDescent="0.2">
      <c r="A1223" s="239" t="s">
        <v>28</v>
      </c>
      <c r="B1223" s="101" t="s">
        <v>219</v>
      </c>
      <c r="C1223" s="102"/>
      <c r="D1223" s="103"/>
      <c r="E1223" s="103"/>
      <c r="F1223" s="103"/>
      <c r="G1223" s="102"/>
      <c r="H1223" s="105">
        <f t="shared" ref="H1223:N1223" si="572">SUM(H1224:H1227)</f>
        <v>94509.9</v>
      </c>
      <c r="I1223" s="105">
        <f t="shared" si="572"/>
        <v>20681.800000000003</v>
      </c>
      <c r="J1223" s="105">
        <f t="shared" si="572"/>
        <v>24662.3</v>
      </c>
      <c r="K1223" s="105">
        <f t="shared" si="572"/>
        <v>19970.2</v>
      </c>
      <c r="L1223" s="105">
        <f t="shared" si="572"/>
        <v>29195.599999999999</v>
      </c>
      <c r="M1223" s="105">
        <f t="shared" si="572"/>
        <v>89224.299999999988</v>
      </c>
      <c r="N1223" s="105">
        <f t="shared" si="572"/>
        <v>89224.299999999988</v>
      </c>
      <c r="O1223" s="310"/>
      <c r="P1223" s="221"/>
    </row>
    <row r="1224" spans="1:19" x14ac:dyDescent="0.2">
      <c r="A1224" s="240"/>
      <c r="B1224" s="101" t="s">
        <v>13</v>
      </c>
      <c r="C1224" s="102"/>
      <c r="D1224" s="103"/>
      <c r="E1224" s="103"/>
      <c r="F1224" s="103"/>
      <c r="G1224" s="102"/>
      <c r="H1224" s="105">
        <f t="shared" ref="H1224:N1228" si="573">H1025+H1129+H1218</f>
        <v>94409.9</v>
      </c>
      <c r="I1224" s="105">
        <f t="shared" si="573"/>
        <v>20681.800000000003</v>
      </c>
      <c r="J1224" s="105">
        <f t="shared" si="573"/>
        <v>24562.3</v>
      </c>
      <c r="K1224" s="105">
        <f t="shared" si="573"/>
        <v>19970.2</v>
      </c>
      <c r="L1224" s="105">
        <f t="shared" si="573"/>
        <v>29195.599999999999</v>
      </c>
      <c r="M1224" s="105">
        <f t="shared" si="573"/>
        <v>89224.299999999988</v>
      </c>
      <c r="N1224" s="105">
        <f t="shared" si="573"/>
        <v>89224.299999999988</v>
      </c>
      <c r="O1224" s="311"/>
      <c r="P1224" s="225"/>
    </row>
    <row r="1225" spans="1:19" x14ac:dyDescent="0.2">
      <c r="A1225" s="240"/>
      <c r="B1225" s="101" t="s">
        <v>14</v>
      </c>
      <c r="C1225" s="102"/>
      <c r="D1225" s="103"/>
      <c r="E1225" s="103"/>
      <c r="F1225" s="103"/>
      <c r="G1225" s="102"/>
      <c r="H1225" s="105">
        <f t="shared" si="573"/>
        <v>0</v>
      </c>
      <c r="I1225" s="105">
        <f t="shared" si="573"/>
        <v>0</v>
      </c>
      <c r="J1225" s="105">
        <f t="shared" si="573"/>
        <v>0</v>
      </c>
      <c r="K1225" s="105">
        <f t="shared" si="573"/>
        <v>0</v>
      </c>
      <c r="L1225" s="105">
        <f t="shared" si="573"/>
        <v>0</v>
      </c>
      <c r="M1225" s="105">
        <f t="shared" si="573"/>
        <v>0</v>
      </c>
      <c r="N1225" s="105">
        <f t="shared" si="573"/>
        <v>0</v>
      </c>
      <c r="O1225" s="311"/>
      <c r="P1225" s="225"/>
    </row>
    <row r="1226" spans="1:19" x14ac:dyDescent="0.2">
      <c r="A1226" s="240"/>
      <c r="B1226" s="101" t="s">
        <v>15</v>
      </c>
      <c r="C1226" s="102"/>
      <c r="D1226" s="103"/>
      <c r="E1226" s="103"/>
      <c r="F1226" s="103"/>
      <c r="G1226" s="102"/>
      <c r="H1226" s="105">
        <f t="shared" si="573"/>
        <v>100</v>
      </c>
      <c r="I1226" s="105">
        <f t="shared" si="573"/>
        <v>0</v>
      </c>
      <c r="J1226" s="105">
        <f t="shared" si="573"/>
        <v>100</v>
      </c>
      <c r="K1226" s="105">
        <f t="shared" si="573"/>
        <v>0</v>
      </c>
      <c r="L1226" s="105">
        <f t="shared" si="573"/>
        <v>0</v>
      </c>
      <c r="M1226" s="105">
        <f t="shared" si="573"/>
        <v>0</v>
      </c>
      <c r="N1226" s="105">
        <f t="shared" si="573"/>
        <v>0</v>
      </c>
      <c r="O1226" s="311"/>
      <c r="P1226" s="225"/>
    </row>
    <row r="1227" spans="1:19" x14ac:dyDescent="0.2">
      <c r="A1227" s="240"/>
      <c r="B1227" s="178" t="s">
        <v>12</v>
      </c>
      <c r="C1227" s="179"/>
      <c r="D1227" s="180"/>
      <c r="E1227" s="180"/>
      <c r="F1227" s="180"/>
      <c r="G1227" s="179"/>
      <c r="H1227" s="105">
        <f t="shared" si="573"/>
        <v>0</v>
      </c>
      <c r="I1227" s="105">
        <f t="shared" si="573"/>
        <v>0</v>
      </c>
      <c r="J1227" s="105">
        <f t="shared" si="573"/>
        <v>0</v>
      </c>
      <c r="K1227" s="105">
        <f t="shared" si="573"/>
        <v>0</v>
      </c>
      <c r="L1227" s="105">
        <f t="shared" si="573"/>
        <v>0</v>
      </c>
      <c r="M1227" s="105">
        <f t="shared" si="573"/>
        <v>0</v>
      </c>
      <c r="N1227" s="105">
        <f t="shared" si="573"/>
        <v>0</v>
      </c>
      <c r="O1227" s="311"/>
      <c r="P1227" s="225"/>
    </row>
    <row r="1228" spans="1:19" s="22" customFormat="1" x14ac:dyDescent="0.2">
      <c r="A1228" s="220"/>
      <c r="B1228" s="101" t="s">
        <v>535</v>
      </c>
      <c r="C1228" s="102"/>
      <c r="D1228" s="103"/>
      <c r="E1228" s="103"/>
      <c r="F1228" s="103"/>
      <c r="G1228" s="102"/>
      <c r="H1228" s="105">
        <f t="shared" si="573"/>
        <v>0</v>
      </c>
      <c r="I1228" s="105">
        <f t="shared" si="573"/>
        <v>0</v>
      </c>
      <c r="J1228" s="105">
        <f t="shared" si="573"/>
        <v>0</v>
      </c>
      <c r="K1228" s="105">
        <f t="shared" si="573"/>
        <v>0</v>
      </c>
      <c r="L1228" s="105">
        <f t="shared" si="573"/>
        <v>0</v>
      </c>
      <c r="M1228" s="105">
        <f t="shared" si="573"/>
        <v>0</v>
      </c>
      <c r="N1228" s="105">
        <f t="shared" si="573"/>
        <v>0</v>
      </c>
      <c r="O1228" s="312"/>
      <c r="P1228" s="279"/>
    </row>
    <row r="1229" spans="1:19" ht="12.75" customHeight="1" x14ac:dyDescent="0.2">
      <c r="A1229" s="241" t="s">
        <v>137</v>
      </c>
      <c r="B1229" s="242"/>
      <c r="C1229" s="242"/>
      <c r="D1229" s="242"/>
      <c r="E1229" s="242"/>
      <c r="F1229" s="242"/>
      <c r="G1229" s="242"/>
      <c r="H1229" s="242"/>
      <c r="I1229" s="242"/>
      <c r="J1229" s="242"/>
      <c r="K1229" s="242"/>
      <c r="L1229" s="242"/>
      <c r="M1229" s="242"/>
      <c r="N1229" s="242"/>
      <c r="O1229" s="242"/>
      <c r="P1229" s="243"/>
      <c r="Q1229" s="185"/>
      <c r="R1229" s="186"/>
      <c r="S1229" s="107"/>
    </row>
    <row r="1230" spans="1:19" ht="12.75" customHeight="1" x14ac:dyDescent="0.2">
      <c r="A1230" s="293" t="s">
        <v>138</v>
      </c>
      <c r="B1230" s="294"/>
      <c r="C1230" s="294"/>
      <c r="D1230" s="294"/>
      <c r="E1230" s="294"/>
      <c r="F1230" s="294"/>
      <c r="G1230" s="294"/>
      <c r="H1230" s="294"/>
      <c r="I1230" s="294"/>
      <c r="J1230" s="294"/>
      <c r="K1230" s="294"/>
      <c r="L1230" s="294"/>
      <c r="M1230" s="294"/>
      <c r="N1230" s="294"/>
      <c r="O1230" s="294"/>
      <c r="P1230" s="295"/>
      <c r="Q1230" s="22"/>
      <c r="R1230" s="106"/>
      <c r="S1230" s="107"/>
    </row>
    <row r="1231" spans="1:19" ht="12.75" customHeight="1" x14ac:dyDescent="0.2">
      <c r="A1231" s="293" t="s">
        <v>139</v>
      </c>
      <c r="B1231" s="294"/>
      <c r="C1231" s="294"/>
      <c r="D1231" s="294"/>
      <c r="E1231" s="294"/>
      <c r="F1231" s="294"/>
      <c r="G1231" s="294"/>
      <c r="H1231" s="294"/>
      <c r="I1231" s="294"/>
      <c r="J1231" s="294"/>
      <c r="K1231" s="294"/>
      <c r="L1231" s="294"/>
      <c r="M1231" s="294"/>
      <c r="N1231" s="294"/>
      <c r="O1231" s="294"/>
      <c r="P1231" s="295"/>
      <c r="Q1231" s="22"/>
      <c r="R1231" s="106"/>
      <c r="S1231" s="107"/>
    </row>
    <row r="1232" spans="1:19" ht="12.75" customHeight="1" x14ac:dyDescent="0.2">
      <c r="A1232" s="293" t="s">
        <v>140</v>
      </c>
      <c r="B1232" s="294"/>
      <c r="C1232" s="294"/>
      <c r="D1232" s="294"/>
      <c r="E1232" s="294"/>
      <c r="F1232" s="294"/>
      <c r="G1232" s="294"/>
      <c r="H1232" s="294"/>
      <c r="I1232" s="294"/>
      <c r="J1232" s="294"/>
      <c r="K1232" s="294"/>
      <c r="L1232" s="294"/>
      <c r="M1232" s="294"/>
      <c r="N1232" s="294"/>
      <c r="O1232" s="294"/>
      <c r="P1232" s="295"/>
    </row>
    <row r="1233" spans="1:16" ht="12.75" customHeight="1" x14ac:dyDescent="0.2">
      <c r="A1233" s="228" t="s">
        <v>141</v>
      </c>
      <c r="B1233" s="199" t="s">
        <v>113</v>
      </c>
      <c r="C1233" s="1"/>
      <c r="D1233" s="2"/>
      <c r="E1233" s="2"/>
      <c r="F1233" s="2"/>
      <c r="G1233" s="93"/>
      <c r="H1233" s="89">
        <f>H1241+H1249</f>
        <v>2</v>
      </c>
      <c r="I1233" s="89" t="s">
        <v>51</v>
      </c>
      <c r="J1233" s="89" t="s">
        <v>51</v>
      </c>
      <c r="K1233" s="89" t="s">
        <v>51</v>
      </c>
      <c r="L1233" s="89" t="s">
        <v>51</v>
      </c>
      <c r="M1233" s="89">
        <v>2</v>
      </c>
      <c r="N1233" s="89">
        <v>2</v>
      </c>
      <c r="O1233" s="221" t="s">
        <v>312</v>
      </c>
      <c r="P1233" s="221" t="s">
        <v>318</v>
      </c>
    </row>
    <row r="1234" spans="1:16" ht="12.75" customHeight="1" x14ac:dyDescent="0.2">
      <c r="A1234" s="229"/>
      <c r="B1234" s="199" t="s">
        <v>6</v>
      </c>
      <c r="C1234" s="1"/>
      <c r="D1234" s="2"/>
      <c r="E1234" s="2"/>
      <c r="F1234" s="2"/>
      <c r="G1234" s="93"/>
      <c r="H1234" s="5">
        <f>ROUND(H1235/H1233,1)</f>
        <v>3000</v>
      </c>
      <c r="I1234" s="5" t="s">
        <v>206</v>
      </c>
      <c r="J1234" s="5" t="s">
        <v>206</v>
      </c>
      <c r="K1234" s="5" t="s">
        <v>206</v>
      </c>
      <c r="L1234" s="5" t="s">
        <v>206</v>
      </c>
      <c r="M1234" s="5">
        <f t="shared" ref="M1234:N1234" si="574">ROUND(M1235/M1233,1)</f>
        <v>3000</v>
      </c>
      <c r="N1234" s="5">
        <f t="shared" si="574"/>
        <v>3000</v>
      </c>
      <c r="O1234" s="225"/>
      <c r="P1234" s="225"/>
    </row>
    <row r="1235" spans="1:16" ht="12.75" customHeight="1" x14ac:dyDescent="0.2">
      <c r="A1235" s="229"/>
      <c r="B1235" s="199" t="s">
        <v>74</v>
      </c>
      <c r="C1235" s="1"/>
      <c r="D1235" s="2"/>
      <c r="E1235" s="2"/>
      <c r="F1235" s="2"/>
      <c r="G1235" s="93"/>
      <c r="H1235" s="5">
        <f t="shared" ref="H1235" si="575">SUM(H1236:H1239)</f>
        <v>6000</v>
      </c>
      <c r="I1235" s="5">
        <f>SUM(I1236:I1239)</f>
        <v>0</v>
      </c>
      <c r="J1235" s="5">
        <f t="shared" ref="J1235:N1235" si="576">SUM(J1236:J1239)</f>
        <v>2732.1</v>
      </c>
      <c r="K1235" s="5">
        <f t="shared" si="576"/>
        <v>267.89999999999998</v>
      </c>
      <c r="L1235" s="5">
        <f t="shared" si="576"/>
        <v>3000</v>
      </c>
      <c r="M1235" s="5">
        <f t="shared" si="576"/>
        <v>6000</v>
      </c>
      <c r="N1235" s="5">
        <f t="shared" si="576"/>
        <v>6000</v>
      </c>
      <c r="O1235" s="225"/>
      <c r="P1235" s="225"/>
    </row>
    <row r="1236" spans="1:16" ht="25.5" customHeight="1" x14ac:dyDescent="0.2">
      <c r="A1236" s="229"/>
      <c r="B1236" s="197" t="s">
        <v>7</v>
      </c>
      <c r="C1236" s="1">
        <f>C1244</f>
        <v>136</v>
      </c>
      <c r="D1236" s="1" t="str">
        <f t="shared" ref="D1236:G1236" si="577">D1244</f>
        <v>07</v>
      </c>
      <c r="E1236" s="1" t="str">
        <f t="shared" si="577"/>
        <v>09</v>
      </c>
      <c r="F1236" s="1" t="str">
        <f t="shared" si="577"/>
        <v>0740103510</v>
      </c>
      <c r="G1236" s="93">
        <f t="shared" si="577"/>
        <v>244</v>
      </c>
      <c r="H1236" s="5">
        <f>H1244+H1252</f>
        <v>6000</v>
      </c>
      <c r="I1236" s="5">
        <f>I1244+I1252</f>
        <v>0</v>
      </c>
      <c r="J1236" s="5">
        <f t="shared" ref="J1236:N1236" si="578">J1244+J1252</f>
        <v>2732.1</v>
      </c>
      <c r="K1236" s="5">
        <f t="shared" si="578"/>
        <v>267.89999999999998</v>
      </c>
      <c r="L1236" s="5">
        <f t="shared" si="578"/>
        <v>3000</v>
      </c>
      <c r="M1236" s="5">
        <f t="shared" si="578"/>
        <v>6000</v>
      </c>
      <c r="N1236" s="5">
        <f t="shared" si="578"/>
        <v>6000</v>
      </c>
      <c r="O1236" s="225"/>
      <c r="P1236" s="225"/>
    </row>
    <row r="1237" spans="1:16" ht="12.75" customHeight="1" x14ac:dyDescent="0.2">
      <c r="A1237" s="229"/>
      <c r="B1237" s="199" t="s">
        <v>8</v>
      </c>
      <c r="C1237" s="1"/>
      <c r="D1237" s="2"/>
      <c r="E1237" s="2"/>
      <c r="F1237" s="2"/>
      <c r="G1237" s="93"/>
      <c r="H1237" s="5">
        <f t="shared" ref="H1237:N1240" si="579">H1245</f>
        <v>0</v>
      </c>
      <c r="I1237" s="5">
        <f t="shared" si="579"/>
        <v>0</v>
      </c>
      <c r="J1237" s="5">
        <f t="shared" si="579"/>
        <v>0</v>
      </c>
      <c r="K1237" s="5">
        <f t="shared" si="579"/>
        <v>0</v>
      </c>
      <c r="L1237" s="5">
        <f t="shared" si="579"/>
        <v>0</v>
      </c>
      <c r="M1237" s="5">
        <f t="shared" si="579"/>
        <v>0</v>
      </c>
      <c r="N1237" s="5">
        <f t="shared" si="579"/>
        <v>0</v>
      </c>
      <c r="O1237" s="225"/>
      <c r="P1237" s="225"/>
    </row>
    <row r="1238" spans="1:16" ht="12.75" customHeight="1" x14ac:dyDescent="0.2">
      <c r="A1238" s="229"/>
      <c r="B1238" s="199" t="s">
        <v>9</v>
      </c>
      <c r="C1238" s="1"/>
      <c r="D1238" s="2"/>
      <c r="E1238" s="2"/>
      <c r="F1238" s="2"/>
      <c r="G1238" s="93"/>
      <c r="H1238" s="5">
        <f t="shared" si="579"/>
        <v>0</v>
      </c>
      <c r="I1238" s="5">
        <f t="shared" si="579"/>
        <v>0</v>
      </c>
      <c r="J1238" s="5">
        <f t="shared" si="579"/>
        <v>0</v>
      </c>
      <c r="K1238" s="5">
        <f t="shared" si="579"/>
        <v>0</v>
      </c>
      <c r="L1238" s="5">
        <f t="shared" si="579"/>
        <v>0</v>
      </c>
      <c r="M1238" s="5">
        <f t="shared" si="579"/>
        <v>0</v>
      </c>
      <c r="N1238" s="5">
        <f t="shared" si="579"/>
        <v>0</v>
      </c>
      <c r="O1238" s="225"/>
      <c r="P1238" s="225"/>
    </row>
    <row r="1239" spans="1:16" ht="12.75" customHeight="1" x14ac:dyDescent="0.2">
      <c r="A1239" s="229"/>
      <c r="B1239" s="199" t="s">
        <v>10</v>
      </c>
      <c r="C1239" s="1"/>
      <c r="D1239" s="2"/>
      <c r="E1239" s="2"/>
      <c r="F1239" s="2"/>
      <c r="G1239" s="93"/>
      <c r="H1239" s="5">
        <f t="shared" si="579"/>
        <v>0</v>
      </c>
      <c r="I1239" s="5">
        <f t="shared" si="579"/>
        <v>0</v>
      </c>
      <c r="J1239" s="5">
        <f t="shared" si="579"/>
        <v>0</v>
      </c>
      <c r="K1239" s="5">
        <f t="shared" si="579"/>
        <v>0</v>
      </c>
      <c r="L1239" s="5">
        <f t="shared" si="579"/>
        <v>0</v>
      </c>
      <c r="M1239" s="5">
        <f t="shared" si="579"/>
        <v>0</v>
      </c>
      <c r="N1239" s="5">
        <f t="shared" si="579"/>
        <v>0</v>
      </c>
      <c r="O1239" s="225"/>
      <c r="P1239" s="225"/>
    </row>
    <row r="1240" spans="1:16" ht="12.75" customHeight="1" x14ac:dyDescent="0.2">
      <c r="A1240" s="236"/>
      <c r="B1240" s="199" t="s">
        <v>535</v>
      </c>
      <c r="C1240" s="1"/>
      <c r="D1240" s="2"/>
      <c r="E1240" s="2"/>
      <c r="F1240" s="2"/>
      <c r="G1240" s="93"/>
      <c r="H1240" s="5">
        <f t="shared" si="579"/>
        <v>0</v>
      </c>
      <c r="I1240" s="5">
        <f t="shared" si="579"/>
        <v>0</v>
      </c>
      <c r="J1240" s="5">
        <f t="shared" si="579"/>
        <v>0</v>
      </c>
      <c r="K1240" s="5">
        <f t="shared" si="579"/>
        <v>0</v>
      </c>
      <c r="L1240" s="5">
        <f t="shared" si="579"/>
        <v>0</v>
      </c>
      <c r="M1240" s="5">
        <f t="shared" si="579"/>
        <v>0</v>
      </c>
      <c r="N1240" s="5">
        <f t="shared" si="579"/>
        <v>0</v>
      </c>
      <c r="O1240" s="217"/>
      <c r="P1240" s="217"/>
    </row>
    <row r="1241" spans="1:16" ht="12.75" customHeight="1" x14ac:dyDescent="0.2">
      <c r="A1241" s="228" t="s">
        <v>369</v>
      </c>
      <c r="B1241" s="199" t="s">
        <v>113</v>
      </c>
      <c r="C1241" s="1"/>
      <c r="D1241" s="2"/>
      <c r="E1241" s="2"/>
      <c r="F1241" s="2"/>
      <c r="G1241" s="93"/>
      <c r="H1241" s="89">
        <v>1</v>
      </c>
      <c r="I1241" s="89" t="s">
        <v>51</v>
      </c>
      <c r="J1241" s="89" t="s">
        <v>51</v>
      </c>
      <c r="K1241" s="89" t="s">
        <v>51</v>
      </c>
      <c r="L1241" s="89" t="s">
        <v>51</v>
      </c>
      <c r="M1241" s="89">
        <v>1</v>
      </c>
      <c r="N1241" s="89">
        <v>1</v>
      </c>
      <c r="O1241" s="221" t="s">
        <v>312</v>
      </c>
      <c r="P1241" s="221" t="s">
        <v>268</v>
      </c>
    </row>
    <row r="1242" spans="1:16" ht="12.75" customHeight="1" x14ac:dyDescent="0.2">
      <c r="A1242" s="229"/>
      <c r="B1242" s="199" t="s">
        <v>6</v>
      </c>
      <c r="C1242" s="1"/>
      <c r="D1242" s="2"/>
      <c r="E1242" s="2"/>
      <c r="F1242" s="2"/>
      <c r="G1242" s="93"/>
      <c r="H1242" s="5">
        <f t="shared" ref="H1242:N1242" si="580">ROUND(H1243/H1241,1)</f>
        <v>3000</v>
      </c>
      <c r="I1242" s="5" t="s">
        <v>206</v>
      </c>
      <c r="J1242" s="5" t="s">
        <v>206</v>
      </c>
      <c r="K1242" s="5" t="s">
        <v>206</v>
      </c>
      <c r="L1242" s="5" t="s">
        <v>206</v>
      </c>
      <c r="M1242" s="5">
        <f t="shared" si="580"/>
        <v>3000</v>
      </c>
      <c r="N1242" s="5">
        <f t="shared" si="580"/>
        <v>3000</v>
      </c>
      <c r="O1242" s="225"/>
      <c r="P1242" s="225"/>
    </row>
    <row r="1243" spans="1:16" ht="12.75" customHeight="1" x14ac:dyDescent="0.2">
      <c r="A1243" s="229"/>
      <c r="B1243" s="199" t="s">
        <v>74</v>
      </c>
      <c r="C1243" s="1"/>
      <c r="D1243" s="2"/>
      <c r="E1243" s="2"/>
      <c r="F1243" s="2"/>
      <c r="G1243" s="93"/>
      <c r="H1243" s="5">
        <f>H1244</f>
        <v>3000</v>
      </c>
      <c r="I1243" s="5">
        <f t="shared" ref="I1243:N1243" si="581">I1244</f>
        <v>0</v>
      </c>
      <c r="J1243" s="5">
        <f t="shared" si="581"/>
        <v>1232.0999999999999</v>
      </c>
      <c r="K1243" s="5">
        <f t="shared" si="581"/>
        <v>267.89999999999998</v>
      </c>
      <c r="L1243" s="5">
        <f t="shared" si="581"/>
        <v>1500</v>
      </c>
      <c r="M1243" s="5">
        <f t="shared" si="581"/>
        <v>3000</v>
      </c>
      <c r="N1243" s="5">
        <f t="shared" si="581"/>
        <v>3000</v>
      </c>
      <c r="O1243" s="225"/>
      <c r="P1243" s="225"/>
    </row>
    <row r="1244" spans="1:16" ht="12.75" customHeight="1" x14ac:dyDescent="0.2">
      <c r="A1244" s="229"/>
      <c r="B1244" s="199" t="s">
        <v>7</v>
      </c>
      <c r="C1244" s="1">
        <v>136</v>
      </c>
      <c r="D1244" s="2" t="s">
        <v>210</v>
      </c>
      <c r="E1244" s="3" t="s">
        <v>212</v>
      </c>
      <c r="F1244" s="2" t="s">
        <v>226</v>
      </c>
      <c r="G1244" s="93">
        <v>244</v>
      </c>
      <c r="H1244" s="5">
        <f>I1244+J1244+K1244+L1244</f>
        <v>3000</v>
      </c>
      <c r="I1244" s="5">
        <v>0</v>
      </c>
      <c r="J1244" s="5">
        <v>1232.0999999999999</v>
      </c>
      <c r="K1244" s="5">
        <v>267.89999999999998</v>
      </c>
      <c r="L1244" s="5">
        <v>1500</v>
      </c>
      <c r="M1244" s="5">
        <v>3000</v>
      </c>
      <c r="N1244" s="5">
        <v>3000</v>
      </c>
      <c r="O1244" s="225"/>
      <c r="P1244" s="225"/>
    </row>
    <row r="1245" spans="1:16" ht="12.75" customHeight="1" x14ac:dyDescent="0.2">
      <c r="A1245" s="229"/>
      <c r="B1245" s="199" t="s">
        <v>8</v>
      </c>
      <c r="C1245" s="1"/>
      <c r="D1245" s="2"/>
      <c r="E1245" s="2"/>
      <c r="F1245" s="2"/>
      <c r="G1245" s="93"/>
      <c r="H1245" s="5">
        <v>0</v>
      </c>
      <c r="I1245" s="5">
        <v>0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225"/>
      <c r="P1245" s="225"/>
    </row>
    <row r="1246" spans="1:16" ht="12.75" customHeight="1" x14ac:dyDescent="0.2">
      <c r="A1246" s="229"/>
      <c r="B1246" s="199" t="s">
        <v>9</v>
      </c>
      <c r="C1246" s="1"/>
      <c r="D1246" s="2"/>
      <c r="E1246" s="2"/>
      <c r="F1246" s="2"/>
      <c r="G1246" s="93"/>
      <c r="H1246" s="5">
        <v>0</v>
      </c>
      <c r="I1246" s="5">
        <v>0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225"/>
      <c r="P1246" s="225"/>
    </row>
    <row r="1247" spans="1:16" ht="12.75" customHeight="1" x14ac:dyDescent="0.2">
      <c r="A1247" s="229"/>
      <c r="B1247" s="199" t="s">
        <v>10</v>
      </c>
      <c r="C1247" s="1"/>
      <c r="D1247" s="2"/>
      <c r="E1247" s="2"/>
      <c r="F1247" s="2"/>
      <c r="G1247" s="93"/>
      <c r="H1247" s="5">
        <v>0</v>
      </c>
      <c r="I1247" s="5">
        <v>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225"/>
      <c r="P1247" s="225"/>
    </row>
    <row r="1248" spans="1:16" ht="39" customHeight="1" x14ac:dyDescent="0.2">
      <c r="A1248" s="236"/>
      <c r="B1248" s="199" t="s">
        <v>535</v>
      </c>
      <c r="C1248" s="1"/>
      <c r="D1248" s="2"/>
      <c r="E1248" s="2"/>
      <c r="F1248" s="2"/>
      <c r="G1248" s="93"/>
      <c r="H1248" s="5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217"/>
      <c r="P1248" s="217"/>
    </row>
    <row r="1249" spans="1:16" ht="12.75" customHeight="1" x14ac:dyDescent="0.2">
      <c r="A1249" s="237" t="s">
        <v>313</v>
      </c>
      <c r="B1249" s="199" t="s">
        <v>66</v>
      </c>
      <c r="C1249" s="1"/>
      <c r="D1249" s="2"/>
      <c r="E1249" s="2"/>
      <c r="F1249" s="2"/>
      <c r="G1249" s="93"/>
      <c r="H1249" s="89">
        <v>1</v>
      </c>
      <c r="I1249" s="89" t="s">
        <v>51</v>
      </c>
      <c r="J1249" s="89" t="s">
        <v>51</v>
      </c>
      <c r="K1249" s="89" t="s">
        <v>51</v>
      </c>
      <c r="L1249" s="89" t="s">
        <v>51</v>
      </c>
      <c r="M1249" s="89">
        <v>1</v>
      </c>
      <c r="N1249" s="89">
        <v>1</v>
      </c>
      <c r="O1249" s="221" t="s">
        <v>314</v>
      </c>
      <c r="P1249" s="221" t="s">
        <v>416</v>
      </c>
    </row>
    <row r="1250" spans="1:16" ht="25.5" customHeight="1" x14ac:dyDescent="0.2">
      <c r="A1250" s="238"/>
      <c r="B1250" s="199" t="s">
        <v>6</v>
      </c>
      <c r="C1250" s="1"/>
      <c r="D1250" s="2"/>
      <c r="E1250" s="2"/>
      <c r="F1250" s="2"/>
      <c r="G1250" s="93"/>
      <c r="H1250" s="5">
        <f>ROUND(H1251/H1249,1)</f>
        <v>3000</v>
      </c>
      <c r="I1250" s="5" t="s">
        <v>206</v>
      </c>
      <c r="J1250" s="5" t="s">
        <v>206</v>
      </c>
      <c r="K1250" s="5" t="s">
        <v>206</v>
      </c>
      <c r="L1250" s="5" t="s">
        <v>206</v>
      </c>
      <c r="M1250" s="5">
        <f>M1251/M1249</f>
        <v>3000</v>
      </c>
      <c r="N1250" s="5">
        <f t="shared" ref="N1250" si="582">N1251/N1249</f>
        <v>3000</v>
      </c>
      <c r="O1250" s="225"/>
      <c r="P1250" s="225"/>
    </row>
    <row r="1251" spans="1:16" ht="12.75" customHeight="1" x14ac:dyDescent="0.2">
      <c r="A1251" s="238"/>
      <c r="B1251" s="199" t="s">
        <v>74</v>
      </c>
      <c r="C1251" s="1"/>
      <c r="D1251" s="2"/>
      <c r="E1251" s="2"/>
      <c r="F1251" s="2"/>
      <c r="G1251" s="93"/>
      <c r="H1251" s="5">
        <f t="shared" ref="H1251:M1251" si="583">H1252+H1253+H1254</f>
        <v>3000</v>
      </c>
      <c r="I1251" s="5">
        <f t="shared" si="583"/>
        <v>0</v>
      </c>
      <c r="J1251" s="5">
        <f t="shared" si="583"/>
        <v>1500</v>
      </c>
      <c r="K1251" s="5">
        <f t="shared" si="583"/>
        <v>0</v>
      </c>
      <c r="L1251" s="5">
        <f t="shared" si="583"/>
        <v>1500</v>
      </c>
      <c r="M1251" s="5">
        <f t="shared" si="583"/>
        <v>3000</v>
      </c>
      <c r="N1251" s="5">
        <f>N1252+N1253+N1254</f>
        <v>3000</v>
      </c>
      <c r="O1251" s="225"/>
      <c r="P1251" s="225"/>
    </row>
    <row r="1252" spans="1:16" ht="12.75" customHeight="1" x14ac:dyDescent="0.2">
      <c r="A1252" s="238"/>
      <c r="B1252" s="199" t="s">
        <v>7</v>
      </c>
      <c r="C1252" s="1">
        <v>136</v>
      </c>
      <c r="D1252" s="2" t="s">
        <v>210</v>
      </c>
      <c r="E1252" s="2" t="s">
        <v>212</v>
      </c>
      <c r="F1252" s="2" t="s">
        <v>226</v>
      </c>
      <c r="G1252" s="93">
        <v>244</v>
      </c>
      <c r="H1252" s="5">
        <f>I1252+J1252+K1252+L1252</f>
        <v>3000</v>
      </c>
      <c r="I1252" s="5">
        <v>0</v>
      </c>
      <c r="J1252" s="5">
        <v>1500</v>
      </c>
      <c r="K1252" s="5">
        <v>0</v>
      </c>
      <c r="L1252" s="5">
        <v>1500</v>
      </c>
      <c r="M1252" s="5">
        <v>3000</v>
      </c>
      <c r="N1252" s="5">
        <v>3000</v>
      </c>
      <c r="O1252" s="225"/>
      <c r="P1252" s="225"/>
    </row>
    <row r="1253" spans="1:16" ht="12.75" customHeight="1" x14ac:dyDescent="0.2">
      <c r="A1253" s="238"/>
      <c r="B1253" s="199" t="s">
        <v>8</v>
      </c>
      <c r="C1253" s="1"/>
      <c r="D1253" s="2"/>
      <c r="E1253" s="2"/>
      <c r="F1253" s="2"/>
      <c r="G1253" s="93"/>
      <c r="H1253" s="5">
        <f>I1253+J1253+K1253+L1253</f>
        <v>0</v>
      </c>
      <c r="I1253" s="5">
        <v>0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225"/>
      <c r="P1253" s="225"/>
    </row>
    <row r="1254" spans="1:16" ht="12.75" customHeight="1" x14ac:dyDescent="0.2">
      <c r="A1254" s="238"/>
      <c r="B1254" s="199" t="s">
        <v>9</v>
      </c>
      <c r="C1254" s="1"/>
      <c r="D1254" s="2"/>
      <c r="E1254" s="2"/>
      <c r="F1254" s="2"/>
      <c r="G1254" s="93"/>
      <c r="H1254" s="5">
        <f>I1254+J1254+K1254+L1254</f>
        <v>0</v>
      </c>
      <c r="I1254" s="5">
        <v>0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225"/>
      <c r="P1254" s="225"/>
    </row>
    <row r="1255" spans="1:16" ht="12.75" customHeight="1" x14ac:dyDescent="0.2">
      <c r="A1255" s="238"/>
      <c r="B1255" s="199" t="s">
        <v>10</v>
      </c>
      <c r="C1255" s="1"/>
      <c r="D1255" s="2"/>
      <c r="E1255" s="2"/>
      <c r="F1255" s="2"/>
      <c r="G1255" s="93"/>
      <c r="H1255" s="5">
        <f>I1255+J1255+K1255+L1255</f>
        <v>0</v>
      </c>
      <c r="I1255" s="5">
        <v>0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225"/>
      <c r="P1255" s="225"/>
    </row>
    <row r="1256" spans="1:16" ht="12.75" customHeight="1" x14ac:dyDescent="0.2">
      <c r="A1256" s="236"/>
      <c r="B1256" s="199" t="s">
        <v>535</v>
      </c>
      <c r="C1256" s="1"/>
      <c r="D1256" s="2"/>
      <c r="E1256" s="2"/>
      <c r="F1256" s="2"/>
      <c r="G1256" s="93"/>
      <c r="H1256" s="5">
        <f>I1256+J1256+K1256+L1256</f>
        <v>0</v>
      </c>
      <c r="I1256" s="5">
        <v>0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217"/>
      <c r="P1256" s="217"/>
    </row>
    <row r="1257" spans="1:16" ht="12.75" customHeight="1" x14ac:dyDescent="0.2">
      <c r="A1257" s="239" t="s">
        <v>30</v>
      </c>
      <c r="B1257" s="101" t="s">
        <v>219</v>
      </c>
      <c r="C1257" s="102"/>
      <c r="D1257" s="103"/>
      <c r="E1257" s="103"/>
      <c r="F1257" s="103"/>
      <c r="G1257" s="104"/>
      <c r="H1257" s="105">
        <f>H1258+H1259+H1260+H1261</f>
        <v>6000</v>
      </c>
      <c r="I1257" s="105">
        <f t="shared" ref="I1257:N1257" si="584">I1258+I1259+I1260+I1261</f>
        <v>0</v>
      </c>
      <c r="J1257" s="105">
        <f t="shared" si="584"/>
        <v>2732.1</v>
      </c>
      <c r="K1257" s="105">
        <f t="shared" si="584"/>
        <v>267.89999999999998</v>
      </c>
      <c r="L1257" s="105">
        <f t="shared" si="584"/>
        <v>3000</v>
      </c>
      <c r="M1257" s="105">
        <f t="shared" si="584"/>
        <v>6000</v>
      </c>
      <c r="N1257" s="105">
        <f t="shared" si="584"/>
        <v>6000</v>
      </c>
      <c r="O1257" s="226"/>
      <c r="P1257" s="221"/>
    </row>
    <row r="1258" spans="1:16" ht="25.5" customHeight="1" x14ac:dyDescent="0.2">
      <c r="A1258" s="240"/>
      <c r="B1258" s="101" t="s">
        <v>7</v>
      </c>
      <c r="C1258" s="102"/>
      <c r="D1258" s="103"/>
      <c r="E1258" s="103"/>
      <c r="F1258" s="103"/>
      <c r="G1258" s="104"/>
      <c r="H1258" s="105">
        <f t="shared" ref="H1258:N1258" si="585">H1236</f>
        <v>6000</v>
      </c>
      <c r="I1258" s="105">
        <f t="shared" si="585"/>
        <v>0</v>
      </c>
      <c r="J1258" s="105">
        <f t="shared" si="585"/>
        <v>2732.1</v>
      </c>
      <c r="K1258" s="105">
        <f t="shared" si="585"/>
        <v>267.89999999999998</v>
      </c>
      <c r="L1258" s="105">
        <f t="shared" si="585"/>
        <v>3000</v>
      </c>
      <c r="M1258" s="105">
        <f t="shared" si="585"/>
        <v>6000</v>
      </c>
      <c r="N1258" s="105">
        <f t="shared" si="585"/>
        <v>6000</v>
      </c>
      <c r="O1258" s="226"/>
      <c r="P1258" s="225"/>
    </row>
    <row r="1259" spans="1:16" ht="12.75" customHeight="1" x14ac:dyDescent="0.2">
      <c r="A1259" s="240"/>
      <c r="B1259" s="101" t="s">
        <v>14</v>
      </c>
      <c r="C1259" s="102"/>
      <c r="D1259" s="103"/>
      <c r="E1259" s="103"/>
      <c r="F1259" s="103"/>
      <c r="G1259" s="104"/>
      <c r="H1259" s="105">
        <f t="shared" ref="H1259:N1259" si="586">H1237</f>
        <v>0</v>
      </c>
      <c r="I1259" s="105">
        <f t="shared" si="586"/>
        <v>0</v>
      </c>
      <c r="J1259" s="105">
        <f t="shared" si="586"/>
        <v>0</v>
      </c>
      <c r="K1259" s="105">
        <f t="shared" si="586"/>
        <v>0</v>
      </c>
      <c r="L1259" s="105">
        <f t="shared" si="586"/>
        <v>0</v>
      </c>
      <c r="M1259" s="105">
        <f t="shared" si="586"/>
        <v>0</v>
      </c>
      <c r="N1259" s="105">
        <f t="shared" si="586"/>
        <v>0</v>
      </c>
      <c r="O1259" s="226"/>
      <c r="P1259" s="225"/>
    </row>
    <row r="1260" spans="1:16" ht="12.75" customHeight="1" x14ac:dyDescent="0.2">
      <c r="A1260" s="240"/>
      <c r="B1260" s="101" t="s">
        <v>15</v>
      </c>
      <c r="C1260" s="102"/>
      <c r="D1260" s="103"/>
      <c r="E1260" s="103"/>
      <c r="F1260" s="103"/>
      <c r="G1260" s="104"/>
      <c r="H1260" s="105">
        <f t="shared" ref="H1260:N1260" si="587">H1238</f>
        <v>0</v>
      </c>
      <c r="I1260" s="105">
        <f t="shared" si="587"/>
        <v>0</v>
      </c>
      <c r="J1260" s="105">
        <f t="shared" si="587"/>
        <v>0</v>
      </c>
      <c r="K1260" s="105">
        <f t="shared" si="587"/>
        <v>0</v>
      </c>
      <c r="L1260" s="105">
        <f t="shared" si="587"/>
        <v>0</v>
      </c>
      <c r="M1260" s="105">
        <f t="shared" si="587"/>
        <v>0</v>
      </c>
      <c r="N1260" s="105">
        <f t="shared" si="587"/>
        <v>0</v>
      </c>
      <c r="O1260" s="226"/>
      <c r="P1260" s="225"/>
    </row>
    <row r="1261" spans="1:16" ht="12.75" customHeight="1" x14ac:dyDescent="0.2">
      <c r="A1261" s="240"/>
      <c r="B1261" s="178" t="s">
        <v>10</v>
      </c>
      <c r="C1261" s="179"/>
      <c r="D1261" s="180"/>
      <c r="E1261" s="180"/>
      <c r="F1261" s="180"/>
      <c r="G1261" s="104"/>
      <c r="H1261" s="105">
        <f t="shared" ref="H1261:N1262" si="588">H1239</f>
        <v>0</v>
      </c>
      <c r="I1261" s="105">
        <f t="shared" si="588"/>
        <v>0</v>
      </c>
      <c r="J1261" s="105">
        <f t="shared" si="588"/>
        <v>0</v>
      </c>
      <c r="K1261" s="105">
        <f t="shared" si="588"/>
        <v>0</v>
      </c>
      <c r="L1261" s="105">
        <f t="shared" si="588"/>
        <v>0</v>
      </c>
      <c r="M1261" s="105">
        <f t="shared" si="588"/>
        <v>0</v>
      </c>
      <c r="N1261" s="105">
        <f t="shared" si="588"/>
        <v>0</v>
      </c>
      <c r="O1261" s="226"/>
      <c r="P1261" s="225"/>
    </row>
    <row r="1262" spans="1:16" s="22" customFormat="1" ht="12.75" customHeight="1" x14ac:dyDescent="0.2">
      <c r="A1262" s="217"/>
      <c r="B1262" s="101" t="s">
        <v>535</v>
      </c>
      <c r="C1262" s="102"/>
      <c r="D1262" s="103"/>
      <c r="E1262" s="103"/>
      <c r="F1262" s="103"/>
      <c r="G1262" s="104"/>
      <c r="H1262" s="105">
        <f t="shared" si="588"/>
        <v>0</v>
      </c>
      <c r="I1262" s="105">
        <f t="shared" si="588"/>
        <v>0</v>
      </c>
      <c r="J1262" s="105">
        <f t="shared" si="588"/>
        <v>0</v>
      </c>
      <c r="K1262" s="105">
        <f t="shared" si="588"/>
        <v>0</v>
      </c>
      <c r="L1262" s="105">
        <f t="shared" si="588"/>
        <v>0</v>
      </c>
      <c r="M1262" s="105">
        <f t="shared" si="588"/>
        <v>0</v>
      </c>
      <c r="N1262" s="105">
        <f t="shared" si="588"/>
        <v>0</v>
      </c>
      <c r="O1262" s="227"/>
      <c r="P1262" s="217"/>
    </row>
    <row r="1263" spans="1:16" ht="12.75" customHeight="1" x14ac:dyDescent="0.2">
      <c r="A1263" s="244" t="s">
        <v>142</v>
      </c>
      <c r="B1263" s="245"/>
      <c r="C1263" s="245"/>
      <c r="D1263" s="245"/>
      <c r="E1263" s="245"/>
      <c r="F1263" s="245"/>
      <c r="G1263" s="245"/>
      <c r="H1263" s="245"/>
      <c r="I1263" s="245"/>
      <c r="J1263" s="245"/>
      <c r="K1263" s="245"/>
      <c r="L1263" s="245"/>
      <c r="M1263" s="245"/>
      <c r="N1263" s="245"/>
      <c r="O1263" s="245"/>
      <c r="P1263" s="246"/>
    </row>
    <row r="1264" spans="1:16" ht="12.75" customHeight="1" x14ac:dyDescent="0.2">
      <c r="A1264" s="228" t="s">
        <v>143</v>
      </c>
      <c r="B1264" s="199" t="s">
        <v>29</v>
      </c>
      <c r="C1264" s="1"/>
      <c r="D1264" s="2"/>
      <c r="E1264" s="2"/>
      <c r="F1264" s="2"/>
      <c r="G1264" s="93"/>
      <c r="H1264" s="5" t="s">
        <v>51</v>
      </c>
      <c r="I1264" s="5" t="s">
        <v>51</v>
      </c>
      <c r="J1264" s="5" t="s">
        <v>51</v>
      </c>
      <c r="K1264" s="5" t="s">
        <v>51</v>
      </c>
      <c r="L1264" s="5" t="s">
        <v>51</v>
      </c>
      <c r="M1264" s="5" t="s">
        <v>51</v>
      </c>
      <c r="N1264" s="5" t="s">
        <v>51</v>
      </c>
      <c r="O1264" s="221" t="s">
        <v>466</v>
      </c>
      <c r="P1264" s="221" t="s">
        <v>319</v>
      </c>
    </row>
    <row r="1265" spans="1:16" ht="12.75" customHeight="1" x14ac:dyDescent="0.2">
      <c r="A1265" s="229"/>
      <c r="B1265" s="199" t="s">
        <v>6</v>
      </c>
      <c r="C1265" s="1"/>
      <c r="D1265" s="2"/>
      <c r="E1265" s="2"/>
      <c r="F1265" s="2"/>
      <c r="G1265" s="93"/>
      <c r="H1265" s="5" t="s">
        <v>51</v>
      </c>
      <c r="I1265" s="5" t="s">
        <v>206</v>
      </c>
      <c r="J1265" s="5" t="s">
        <v>206</v>
      </c>
      <c r="K1265" s="5" t="s">
        <v>206</v>
      </c>
      <c r="L1265" s="5" t="s">
        <v>206</v>
      </c>
      <c r="M1265" s="5" t="s">
        <v>51</v>
      </c>
      <c r="N1265" s="5" t="s">
        <v>51</v>
      </c>
      <c r="O1265" s="225"/>
      <c r="P1265" s="225"/>
    </row>
    <row r="1266" spans="1:16" ht="21.75" customHeight="1" x14ac:dyDescent="0.2">
      <c r="A1266" s="229"/>
      <c r="B1266" s="199" t="s">
        <v>74</v>
      </c>
      <c r="C1266" s="1"/>
      <c r="D1266" s="2"/>
      <c r="E1266" s="2"/>
      <c r="F1266" s="2"/>
      <c r="G1266" s="93"/>
      <c r="H1266" s="5">
        <f>SUM(H1267:H1274)</f>
        <v>58461.9</v>
      </c>
      <c r="I1266" s="5">
        <f t="shared" ref="I1266:N1266" si="589">SUM(I1267:I1274)</f>
        <v>9699</v>
      </c>
      <c r="J1266" s="5">
        <f t="shared" si="589"/>
        <v>9593</v>
      </c>
      <c r="K1266" s="5">
        <f t="shared" si="589"/>
        <v>11461</v>
      </c>
      <c r="L1266" s="5">
        <f t="shared" si="589"/>
        <v>27708.9</v>
      </c>
      <c r="M1266" s="5">
        <f t="shared" si="589"/>
        <v>58647.299999999996</v>
      </c>
      <c r="N1266" s="5">
        <f t="shared" si="589"/>
        <v>58836.4</v>
      </c>
      <c r="O1266" s="225"/>
      <c r="P1266" s="225"/>
    </row>
    <row r="1267" spans="1:16" x14ac:dyDescent="0.2">
      <c r="A1267" s="229"/>
      <c r="B1267" s="229" t="s">
        <v>7</v>
      </c>
      <c r="C1267" s="1">
        <f>C1279</f>
        <v>136</v>
      </c>
      <c r="D1267" s="1" t="str">
        <f t="shared" ref="D1267:N1267" si="590">D1279</f>
        <v>07</v>
      </c>
      <c r="E1267" s="1" t="str">
        <f t="shared" si="590"/>
        <v>05</v>
      </c>
      <c r="F1267" s="1" t="str">
        <f t="shared" si="590"/>
        <v>07402R0660</v>
      </c>
      <c r="G1267" s="93">
        <f t="shared" si="590"/>
        <v>244</v>
      </c>
      <c r="H1267" s="5">
        <f t="shared" si="590"/>
        <v>2195.9</v>
      </c>
      <c r="I1267" s="5">
        <f t="shared" si="590"/>
        <v>0</v>
      </c>
      <c r="J1267" s="5">
        <f t="shared" si="590"/>
        <v>0</v>
      </c>
      <c r="K1267" s="5">
        <f t="shared" si="590"/>
        <v>0</v>
      </c>
      <c r="L1267" s="5">
        <f t="shared" si="590"/>
        <v>2195.9</v>
      </c>
      <c r="M1267" s="5">
        <f t="shared" si="590"/>
        <v>2195.9</v>
      </c>
      <c r="N1267" s="5">
        <f t="shared" si="590"/>
        <v>2195.9</v>
      </c>
      <c r="O1267" s="225"/>
      <c r="P1267" s="225"/>
    </row>
    <row r="1268" spans="1:16" ht="12.75" customHeight="1" x14ac:dyDescent="0.2">
      <c r="A1268" s="229"/>
      <c r="B1268" s="229"/>
      <c r="C1268" s="129">
        <f>C1288</f>
        <v>136</v>
      </c>
      <c r="D1268" s="129" t="str">
        <f t="shared" ref="D1268:G1268" si="591">D1288</f>
        <v>07</v>
      </c>
      <c r="E1268" s="129" t="str">
        <f t="shared" si="591"/>
        <v>09</v>
      </c>
      <c r="F1268" s="129" t="str">
        <f>F1288</f>
        <v>0740200660</v>
      </c>
      <c r="G1268" s="93">
        <f t="shared" si="591"/>
        <v>340</v>
      </c>
      <c r="H1268" s="5">
        <f>H1288</f>
        <v>39200</v>
      </c>
      <c r="I1268" s="5">
        <f t="shared" ref="I1268:N1268" si="592">I1288</f>
        <v>6030</v>
      </c>
      <c r="J1268" s="5">
        <f t="shared" si="592"/>
        <v>6030</v>
      </c>
      <c r="K1268" s="5">
        <f t="shared" si="592"/>
        <v>7830</v>
      </c>
      <c r="L1268" s="5">
        <f t="shared" si="592"/>
        <v>19310</v>
      </c>
      <c r="M1268" s="5">
        <f t="shared" si="592"/>
        <v>39200</v>
      </c>
      <c r="N1268" s="5">
        <f t="shared" si="592"/>
        <v>39200</v>
      </c>
      <c r="O1268" s="225"/>
      <c r="P1268" s="225"/>
    </row>
    <row r="1269" spans="1:16" ht="12.75" customHeight="1" x14ac:dyDescent="0.2">
      <c r="A1269" s="229"/>
      <c r="B1269" s="229"/>
      <c r="C1269" s="1">
        <f t="shared" ref="C1269:N1269" si="593">C1287</f>
        <v>136</v>
      </c>
      <c r="D1269" s="1" t="str">
        <f t="shared" si="593"/>
        <v>07</v>
      </c>
      <c r="E1269" s="1" t="str">
        <f t="shared" si="593"/>
        <v>09</v>
      </c>
      <c r="F1269" s="1" t="str">
        <f t="shared" si="593"/>
        <v>0740200660</v>
      </c>
      <c r="G1269" s="93">
        <f t="shared" si="593"/>
        <v>621</v>
      </c>
      <c r="H1269" s="5">
        <f t="shared" si="593"/>
        <v>6280.3</v>
      </c>
      <c r="I1269" s="5">
        <f t="shared" si="593"/>
        <v>1617</v>
      </c>
      <c r="J1269" s="5">
        <f t="shared" si="593"/>
        <v>1511</v>
      </c>
      <c r="K1269" s="5">
        <f t="shared" si="593"/>
        <v>1579</v>
      </c>
      <c r="L1269" s="5">
        <f t="shared" si="593"/>
        <v>1573.3</v>
      </c>
      <c r="M1269" s="5">
        <f t="shared" si="593"/>
        <v>6465.7</v>
      </c>
      <c r="N1269" s="5">
        <f t="shared" si="593"/>
        <v>6654.8</v>
      </c>
      <c r="O1269" s="225"/>
      <c r="P1269" s="225"/>
    </row>
    <row r="1270" spans="1:16" x14ac:dyDescent="0.2">
      <c r="A1270" s="229"/>
      <c r="B1270" s="229"/>
      <c r="C1270" s="1">
        <f>C1296</f>
        <v>136</v>
      </c>
      <c r="D1270" s="1" t="str">
        <f t="shared" ref="D1270:N1270" si="594">D1296</f>
        <v>07</v>
      </c>
      <c r="E1270" s="1" t="str">
        <f t="shared" si="594"/>
        <v>09</v>
      </c>
      <c r="F1270" s="1" t="str">
        <f t="shared" si="594"/>
        <v>0740203510</v>
      </c>
      <c r="G1270" s="93">
        <f t="shared" si="594"/>
        <v>340</v>
      </c>
      <c r="H1270" s="5">
        <f t="shared" si="594"/>
        <v>8208</v>
      </c>
      <c r="I1270" s="5">
        <f t="shared" si="594"/>
        <v>2052</v>
      </c>
      <c r="J1270" s="5">
        <f t="shared" si="594"/>
        <v>2052</v>
      </c>
      <c r="K1270" s="5">
        <f t="shared" si="594"/>
        <v>2052</v>
      </c>
      <c r="L1270" s="5">
        <f t="shared" si="594"/>
        <v>2052</v>
      </c>
      <c r="M1270" s="5">
        <f t="shared" si="594"/>
        <v>8208</v>
      </c>
      <c r="N1270" s="5">
        <f t="shared" si="594"/>
        <v>8208</v>
      </c>
      <c r="O1270" s="225"/>
      <c r="P1270" s="225"/>
    </row>
    <row r="1271" spans="1:16" ht="12.75" customHeight="1" x14ac:dyDescent="0.2">
      <c r="A1271" s="229"/>
      <c r="B1271" s="251"/>
      <c r="C1271" s="1">
        <v>136</v>
      </c>
      <c r="D1271" s="2" t="s">
        <v>210</v>
      </c>
      <c r="E1271" s="2" t="s">
        <v>212</v>
      </c>
      <c r="F1271" s="1" t="str">
        <f t="shared" ref="F1271" si="595">F1288</f>
        <v>0740200660</v>
      </c>
      <c r="G1271" s="93">
        <v>622</v>
      </c>
      <c r="H1271" s="5">
        <v>0</v>
      </c>
      <c r="I1271" s="5">
        <v>0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225"/>
      <c r="P1271" s="225"/>
    </row>
    <row r="1272" spans="1:16" ht="12.75" customHeight="1" x14ac:dyDescent="0.2">
      <c r="A1272" s="229"/>
      <c r="B1272" s="199" t="s">
        <v>8</v>
      </c>
      <c r="C1272" s="1">
        <f>C1280</f>
        <v>136</v>
      </c>
      <c r="D1272" s="1" t="str">
        <f t="shared" ref="D1272:G1272" si="596">D1280</f>
        <v>07</v>
      </c>
      <c r="E1272" s="1" t="str">
        <f t="shared" si="596"/>
        <v>05</v>
      </c>
      <c r="F1272" s="1" t="str">
        <f t="shared" si="596"/>
        <v>07402R0660</v>
      </c>
      <c r="G1272" s="93">
        <f t="shared" si="596"/>
        <v>244</v>
      </c>
      <c r="H1272" s="5">
        <f>H1280</f>
        <v>2577.6999999999998</v>
      </c>
      <c r="I1272" s="5">
        <f t="shared" ref="I1272:N1272" si="597">I1280</f>
        <v>0</v>
      </c>
      <c r="J1272" s="5">
        <f t="shared" si="597"/>
        <v>0</v>
      </c>
      <c r="K1272" s="5">
        <f t="shared" si="597"/>
        <v>0</v>
      </c>
      <c r="L1272" s="5">
        <f t="shared" si="597"/>
        <v>2577.6999999999998</v>
      </c>
      <c r="M1272" s="5">
        <f t="shared" si="597"/>
        <v>2577.6999999999998</v>
      </c>
      <c r="N1272" s="5">
        <f t="shared" si="597"/>
        <v>2577.6999999999998</v>
      </c>
      <c r="O1272" s="225"/>
      <c r="P1272" s="225"/>
    </row>
    <row r="1273" spans="1:16" ht="12.75" customHeight="1" x14ac:dyDescent="0.2">
      <c r="A1273" s="229"/>
      <c r="B1273" s="199" t="s">
        <v>9</v>
      </c>
      <c r="C1273" s="1"/>
      <c r="D1273" s="2"/>
      <c r="E1273" s="2"/>
      <c r="F1273" s="2"/>
      <c r="G1273" s="93"/>
      <c r="H1273" s="5">
        <f t="shared" ref="H1273:N1273" si="598">H1281+H1290+H1298</f>
        <v>0</v>
      </c>
      <c r="I1273" s="5">
        <f t="shared" si="598"/>
        <v>0</v>
      </c>
      <c r="J1273" s="5">
        <f t="shared" si="598"/>
        <v>0</v>
      </c>
      <c r="K1273" s="5">
        <f t="shared" si="598"/>
        <v>0</v>
      </c>
      <c r="L1273" s="5">
        <f t="shared" si="598"/>
        <v>0</v>
      </c>
      <c r="M1273" s="5">
        <f t="shared" si="598"/>
        <v>0</v>
      </c>
      <c r="N1273" s="5">
        <f t="shared" si="598"/>
        <v>0</v>
      </c>
      <c r="O1273" s="225"/>
      <c r="P1273" s="225"/>
    </row>
    <row r="1274" spans="1:16" ht="15" customHeight="1" x14ac:dyDescent="0.2">
      <c r="A1274" s="229"/>
      <c r="B1274" s="199" t="s">
        <v>10</v>
      </c>
      <c r="C1274" s="1"/>
      <c r="D1274" s="2"/>
      <c r="E1274" s="2"/>
      <c r="F1274" s="2"/>
      <c r="G1274" s="93"/>
      <c r="H1274" s="5">
        <f t="shared" ref="H1274:N1275" si="599">H1282+H1291+H1299</f>
        <v>0</v>
      </c>
      <c r="I1274" s="5">
        <f t="shared" si="599"/>
        <v>0</v>
      </c>
      <c r="J1274" s="5">
        <f t="shared" si="599"/>
        <v>0</v>
      </c>
      <c r="K1274" s="5">
        <f t="shared" si="599"/>
        <v>0</v>
      </c>
      <c r="L1274" s="5">
        <f t="shared" si="599"/>
        <v>0</v>
      </c>
      <c r="M1274" s="5">
        <f t="shared" si="599"/>
        <v>0</v>
      </c>
      <c r="N1274" s="5">
        <f t="shared" si="599"/>
        <v>0</v>
      </c>
      <c r="O1274" s="225"/>
      <c r="P1274" s="225"/>
    </row>
    <row r="1275" spans="1:16" ht="15" customHeight="1" x14ac:dyDescent="0.2">
      <c r="A1275" s="236"/>
      <c r="B1275" s="199" t="s">
        <v>535</v>
      </c>
      <c r="C1275" s="1"/>
      <c r="D1275" s="2"/>
      <c r="E1275" s="2"/>
      <c r="F1275" s="2"/>
      <c r="G1275" s="93"/>
      <c r="H1275" s="5">
        <f t="shared" si="599"/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f t="shared" si="599"/>
        <v>0</v>
      </c>
      <c r="N1275" s="5">
        <f t="shared" si="599"/>
        <v>0</v>
      </c>
      <c r="O1275" s="217"/>
      <c r="P1275" s="217"/>
    </row>
    <row r="1276" spans="1:16" ht="12.75" customHeight="1" x14ac:dyDescent="0.2">
      <c r="A1276" s="228" t="s">
        <v>290</v>
      </c>
      <c r="B1276" s="199" t="s">
        <v>114</v>
      </c>
      <c r="C1276" s="1"/>
      <c r="D1276" s="2"/>
      <c r="E1276" s="2"/>
      <c r="F1276" s="2"/>
      <c r="G1276" s="93"/>
      <c r="H1276" s="89">
        <v>85</v>
      </c>
      <c r="I1276" s="89">
        <v>0</v>
      </c>
      <c r="J1276" s="89">
        <v>0</v>
      </c>
      <c r="K1276" s="89">
        <v>0</v>
      </c>
      <c r="L1276" s="89">
        <v>85</v>
      </c>
      <c r="M1276" s="89">
        <v>85</v>
      </c>
      <c r="N1276" s="89">
        <v>85</v>
      </c>
      <c r="O1276" s="221" t="s">
        <v>315</v>
      </c>
      <c r="P1276" s="221" t="s">
        <v>569</v>
      </c>
    </row>
    <row r="1277" spans="1:16" ht="12.75" customHeight="1" x14ac:dyDescent="0.2">
      <c r="A1277" s="229"/>
      <c r="B1277" s="199" t="s">
        <v>6</v>
      </c>
      <c r="C1277" s="1"/>
      <c r="D1277" s="2"/>
      <c r="E1277" s="2"/>
      <c r="F1277" s="2"/>
      <c r="G1277" s="93"/>
      <c r="H1277" s="5">
        <f t="shared" ref="H1277" si="600">ROUND(H1278/H1276,1)</f>
        <v>56.2</v>
      </c>
      <c r="I1277" s="5" t="s">
        <v>206</v>
      </c>
      <c r="J1277" s="5" t="s">
        <v>206</v>
      </c>
      <c r="K1277" s="5" t="s">
        <v>206</v>
      </c>
      <c r="L1277" s="5" t="s">
        <v>206</v>
      </c>
      <c r="M1277" s="5">
        <f t="shared" ref="M1277:N1277" si="601">ROUND(M1278/M1276,1)</f>
        <v>56.2</v>
      </c>
      <c r="N1277" s="5">
        <f t="shared" si="601"/>
        <v>56.2</v>
      </c>
      <c r="O1277" s="225"/>
      <c r="P1277" s="225"/>
    </row>
    <row r="1278" spans="1:16" ht="12.75" customHeight="1" x14ac:dyDescent="0.2">
      <c r="A1278" s="229"/>
      <c r="B1278" s="199" t="s">
        <v>74</v>
      </c>
      <c r="C1278" s="1"/>
      <c r="D1278" s="2"/>
      <c r="E1278" s="2"/>
      <c r="F1278" s="2"/>
      <c r="G1278" s="93"/>
      <c r="H1278" s="5">
        <f t="shared" ref="H1278:N1278" si="602">SUM(H1279:H1282)</f>
        <v>4773.6000000000004</v>
      </c>
      <c r="I1278" s="5">
        <f t="shared" si="602"/>
        <v>0</v>
      </c>
      <c r="J1278" s="5">
        <f t="shared" si="602"/>
        <v>0</v>
      </c>
      <c r="K1278" s="5">
        <f t="shared" si="602"/>
        <v>0</v>
      </c>
      <c r="L1278" s="5">
        <f t="shared" si="602"/>
        <v>4773.6000000000004</v>
      </c>
      <c r="M1278" s="5">
        <f t="shared" si="602"/>
        <v>4773.6000000000004</v>
      </c>
      <c r="N1278" s="5">
        <f t="shared" si="602"/>
        <v>4773.6000000000004</v>
      </c>
      <c r="O1278" s="225"/>
      <c r="P1278" s="225"/>
    </row>
    <row r="1279" spans="1:16" ht="25.5" customHeight="1" x14ac:dyDescent="0.2">
      <c r="A1279" s="229"/>
      <c r="B1279" s="199" t="s">
        <v>7</v>
      </c>
      <c r="C1279" s="1">
        <v>136</v>
      </c>
      <c r="D1279" s="2" t="s">
        <v>210</v>
      </c>
      <c r="E1279" s="2" t="s">
        <v>216</v>
      </c>
      <c r="F1279" s="2" t="s">
        <v>227</v>
      </c>
      <c r="G1279" s="93">
        <v>244</v>
      </c>
      <c r="H1279" s="5">
        <f>I1279+J1279+K1279+L1279</f>
        <v>2195.9</v>
      </c>
      <c r="I1279" s="5">
        <v>0</v>
      </c>
      <c r="J1279" s="5">
        <v>0</v>
      </c>
      <c r="K1279" s="5">
        <v>0</v>
      </c>
      <c r="L1279" s="5">
        <v>2195.9</v>
      </c>
      <c r="M1279" s="5">
        <v>2195.9</v>
      </c>
      <c r="N1279" s="5">
        <v>2195.9</v>
      </c>
      <c r="O1279" s="225"/>
      <c r="P1279" s="225"/>
    </row>
    <row r="1280" spans="1:16" x14ac:dyDescent="0.2">
      <c r="A1280" s="229"/>
      <c r="B1280" s="199" t="s">
        <v>8</v>
      </c>
      <c r="C1280" s="1">
        <v>136</v>
      </c>
      <c r="D1280" s="2" t="s">
        <v>210</v>
      </c>
      <c r="E1280" s="2" t="s">
        <v>216</v>
      </c>
      <c r="F1280" s="2" t="s">
        <v>227</v>
      </c>
      <c r="G1280" s="93">
        <v>244</v>
      </c>
      <c r="H1280" s="5">
        <f>I1280+J1280+K1280+L1280</f>
        <v>2577.6999999999998</v>
      </c>
      <c r="I1280" s="5">
        <v>0</v>
      </c>
      <c r="J1280" s="5">
        <v>0</v>
      </c>
      <c r="K1280" s="5">
        <v>0</v>
      </c>
      <c r="L1280" s="5">
        <v>2577.6999999999998</v>
      </c>
      <c r="M1280" s="5">
        <v>2577.6999999999998</v>
      </c>
      <c r="N1280" s="5">
        <v>2577.6999999999998</v>
      </c>
      <c r="O1280" s="225"/>
      <c r="P1280" s="225"/>
    </row>
    <row r="1281" spans="1:16" x14ac:dyDescent="0.2">
      <c r="A1281" s="229"/>
      <c r="B1281" s="199" t="s">
        <v>9</v>
      </c>
      <c r="C1281" s="1"/>
      <c r="D1281" s="2"/>
      <c r="E1281" s="2"/>
      <c r="F1281" s="2"/>
      <c r="G1281" s="93"/>
      <c r="H1281" s="5">
        <f>I1281+J1281+K1281+L1281</f>
        <v>0</v>
      </c>
      <c r="I1281" s="5">
        <v>0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225"/>
      <c r="P1281" s="225"/>
    </row>
    <row r="1282" spans="1:16" ht="82.5" customHeight="1" x14ac:dyDescent="0.2">
      <c r="A1282" s="229"/>
      <c r="B1282" s="199" t="s">
        <v>10</v>
      </c>
      <c r="C1282" s="1"/>
      <c r="D1282" s="2"/>
      <c r="E1282" s="2"/>
      <c r="F1282" s="2"/>
      <c r="G1282" s="93"/>
      <c r="H1282" s="5">
        <f>I1282+J1282+K1282+L1282</f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225"/>
      <c r="P1282" s="225"/>
    </row>
    <row r="1283" spans="1:16" ht="20.25" customHeight="1" x14ac:dyDescent="0.2">
      <c r="A1283" s="236"/>
      <c r="B1283" s="199" t="s">
        <v>535</v>
      </c>
      <c r="C1283" s="1"/>
      <c r="D1283" s="2"/>
      <c r="E1283" s="2"/>
      <c r="F1283" s="2"/>
      <c r="G1283" s="93"/>
      <c r="H1283" s="5">
        <f>I1283+J1283+K1283+L1283</f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217"/>
      <c r="P1283" s="217"/>
    </row>
    <row r="1284" spans="1:16" ht="21" customHeight="1" x14ac:dyDescent="0.2">
      <c r="A1284" s="228" t="s">
        <v>291</v>
      </c>
      <c r="B1284" s="199" t="s">
        <v>398</v>
      </c>
      <c r="C1284" s="1"/>
      <c r="D1284" s="2"/>
      <c r="E1284" s="2"/>
      <c r="F1284" s="2"/>
      <c r="G1284" s="93"/>
      <c r="H1284" s="89">
        <v>1</v>
      </c>
      <c r="I1284" s="89">
        <v>1</v>
      </c>
      <c r="J1284" s="89">
        <v>1</v>
      </c>
      <c r="K1284" s="89">
        <v>1</v>
      </c>
      <c r="L1284" s="89">
        <v>1</v>
      </c>
      <c r="M1284" s="89">
        <v>1</v>
      </c>
      <c r="N1284" s="89">
        <v>1</v>
      </c>
      <c r="O1284" s="221" t="s">
        <v>465</v>
      </c>
      <c r="P1284" s="221" t="s">
        <v>570</v>
      </c>
    </row>
    <row r="1285" spans="1:16" ht="25.5" x14ac:dyDescent="0.2">
      <c r="A1285" s="229"/>
      <c r="B1285" s="199" t="s">
        <v>87</v>
      </c>
      <c r="C1285" s="1"/>
      <c r="D1285" s="2"/>
      <c r="E1285" s="2"/>
      <c r="F1285" s="2"/>
      <c r="G1285" s="93"/>
      <c r="H1285" s="5">
        <f>ROUND(H1286/H1284,1)</f>
        <v>45480.3</v>
      </c>
      <c r="I1285" s="5" t="s">
        <v>206</v>
      </c>
      <c r="J1285" s="5" t="s">
        <v>206</v>
      </c>
      <c r="K1285" s="5" t="s">
        <v>206</v>
      </c>
      <c r="L1285" s="5" t="s">
        <v>206</v>
      </c>
      <c r="M1285" s="5">
        <f t="shared" ref="M1285:N1285" si="603">ROUND(M1286/M1284,1)</f>
        <v>45665.7</v>
      </c>
      <c r="N1285" s="5">
        <f t="shared" si="603"/>
        <v>45854.8</v>
      </c>
      <c r="O1285" s="225"/>
      <c r="P1285" s="225"/>
    </row>
    <row r="1286" spans="1:16" x14ac:dyDescent="0.2">
      <c r="A1286" s="229"/>
      <c r="B1286" s="199" t="s">
        <v>74</v>
      </c>
      <c r="C1286" s="1"/>
      <c r="D1286" s="2"/>
      <c r="E1286" s="2"/>
      <c r="F1286" s="2"/>
      <c r="G1286" s="93"/>
      <c r="H1286" s="5">
        <f>SUM(H1287:H1291)</f>
        <v>45480.3</v>
      </c>
      <c r="I1286" s="5">
        <f t="shared" ref="I1286:N1286" si="604">SUM(I1287:I1291)</f>
        <v>7647</v>
      </c>
      <c r="J1286" s="5">
        <f t="shared" si="604"/>
        <v>7541</v>
      </c>
      <c r="K1286" s="5">
        <f t="shared" si="604"/>
        <v>9409</v>
      </c>
      <c r="L1286" s="5">
        <f t="shared" si="604"/>
        <v>20883.3</v>
      </c>
      <c r="M1286" s="5">
        <f t="shared" si="604"/>
        <v>45665.7</v>
      </c>
      <c r="N1286" s="5">
        <f t="shared" si="604"/>
        <v>45854.8</v>
      </c>
      <c r="O1286" s="225"/>
      <c r="P1286" s="225"/>
    </row>
    <row r="1287" spans="1:16" x14ac:dyDescent="0.2">
      <c r="A1287" s="229"/>
      <c r="B1287" s="228" t="s">
        <v>16</v>
      </c>
      <c r="C1287" s="1">
        <v>136</v>
      </c>
      <c r="D1287" s="3" t="s">
        <v>210</v>
      </c>
      <c r="E1287" s="3" t="s">
        <v>212</v>
      </c>
      <c r="F1287" s="2" t="s">
        <v>262</v>
      </c>
      <c r="G1287" s="93">
        <v>621</v>
      </c>
      <c r="H1287" s="5">
        <f t="shared" ref="H1287:H1292" si="605">I1287+J1287+K1287+L1287</f>
        <v>6280.3</v>
      </c>
      <c r="I1287" s="5">
        <v>1617</v>
      </c>
      <c r="J1287" s="5">
        <v>1511</v>
      </c>
      <c r="K1287" s="5">
        <v>1579</v>
      </c>
      <c r="L1287" s="5">
        <v>1573.3</v>
      </c>
      <c r="M1287" s="5">
        <v>6465.7</v>
      </c>
      <c r="N1287" s="5">
        <v>6654.8</v>
      </c>
      <c r="O1287" s="225"/>
      <c r="P1287" s="225"/>
    </row>
    <row r="1288" spans="1:16" x14ac:dyDescent="0.2">
      <c r="A1288" s="229"/>
      <c r="B1288" s="229"/>
      <c r="C1288" s="1">
        <v>136</v>
      </c>
      <c r="D1288" s="3" t="s">
        <v>210</v>
      </c>
      <c r="E1288" s="3" t="s">
        <v>212</v>
      </c>
      <c r="F1288" s="2" t="s">
        <v>262</v>
      </c>
      <c r="G1288" s="93">
        <v>340</v>
      </c>
      <c r="H1288" s="5">
        <f t="shared" si="605"/>
        <v>39200</v>
      </c>
      <c r="I1288" s="5">
        <v>6030</v>
      </c>
      <c r="J1288" s="5">
        <v>6030</v>
      </c>
      <c r="K1288" s="5">
        <v>7830</v>
      </c>
      <c r="L1288" s="5">
        <v>19310</v>
      </c>
      <c r="M1288" s="5">
        <v>39200</v>
      </c>
      <c r="N1288" s="5">
        <v>39200</v>
      </c>
      <c r="O1288" s="225"/>
      <c r="P1288" s="225"/>
    </row>
    <row r="1289" spans="1:16" x14ac:dyDescent="0.2">
      <c r="A1289" s="229"/>
      <c r="B1289" s="199" t="s">
        <v>14</v>
      </c>
      <c r="C1289" s="1"/>
      <c r="D1289" s="2"/>
      <c r="E1289" s="2"/>
      <c r="F1289" s="2"/>
      <c r="G1289" s="93"/>
      <c r="H1289" s="5">
        <f t="shared" si="605"/>
        <v>0</v>
      </c>
      <c r="I1289" s="5">
        <v>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225"/>
      <c r="P1289" s="225"/>
    </row>
    <row r="1290" spans="1:16" x14ac:dyDescent="0.2">
      <c r="A1290" s="229"/>
      <c r="B1290" s="199" t="s">
        <v>15</v>
      </c>
      <c r="C1290" s="1"/>
      <c r="D1290" s="2"/>
      <c r="E1290" s="2"/>
      <c r="F1290" s="2"/>
      <c r="G1290" s="93"/>
      <c r="H1290" s="5">
        <f t="shared" si="605"/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225"/>
      <c r="P1290" s="225"/>
    </row>
    <row r="1291" spans="1:16" x14ac:dyDescent="0.2">
      <c r="A1291" s="229"/>
      <c r="B1291" s="199" t="s">
        <v>12</v>
      </c>
      <c r="C1291" s="1"/>
      <c r="D1291" s="2"/>
      <c r="E1291" s="2"/>
      <c r="F1291" s="2"/>
      <c r="G1291" s="93"/>
      <c r="H1291" s="5">
        <f t="shared" si="605"/>
        <v>0</v>
      </c>
      <c r="I1291" s="5">
        <v>0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225"/>
      <c r="P1291" s="225"/>
    </row>
    <row r="1292" spans="1:16" x14ac:dyDescent="0.2">
      <c r="A1292" s="236"/>
      <c r="B1292" s="199" t="s">
        <v>535</v>
      </c>
      <c r="C1292" s="1"/>
      <c r="D1292" s="2"/>
      <c r="E1292" s="2"/>
      <c r="F1292" s="2"/>
      <c r="G1292" s="93"/>
      <c r="H1292" s="5">
        <f t="shared" si="605"/>
        <v>0</v>
      </c>
      <c r="I1292" s="5">
        <v>0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217"/>
      <c r="P1292" s="217"/>
    </row>
    <row r="1293" spans="1:16" x14ac:dyDescent="0.2">
      <c r="A1293" s="228" t="s">
        <v>292</v>
      </c>
      <c r="B1293" s="199" t="s">
        <v>110</v>
      </c>
      <c r="C1293" s="1"/>
      <c r="D1293" s="2"/>
      <c r="E1293" s="2"/>
      <c r="F1293" s="2"/>
      <c r="G1293" s="93"/>
      <c r="H1293" s="89">
        <v>228</v>
      </c>
      <c r="I1293" s="89">
        <v>0</v>
      </c>
      <c r="J1293" s="89">
        <v>0</v>
      </c>
      <c r="K1293" s="89">
        <v>0</v>
      </c>
      <c r="L1293" s="89">
        <v>228</v>
      </c>
      <c r="M1293" s="89">
        <v>170</v>
      </c>
      <c r="N1293" s="89">
        <v>170</v>
      </c>
      <c r="O1293" s="221" t="s">
        <v>315</v>
      </c>
      <c r="P1293" s="221" t="s">
        <v>165</v>
      </c>
    </row>
    <row r="1294" spans="1:16" ht="25.5" x14ac:dyDescent="0.2">
      <c r="A1294" s="229"/>
      <c r="B1294" s="199" t="s">
        <v>83</v>
      </c>
      <c r="C1294" s="1"/>
      <c r="D1294" s="2"/>
      <c r="E1294" s="2"/>
      <c r="F1294" s="2"/>
      <c r="G1294" s="93"/>
      <c r="H1294" s="5">
        <f t="shared" ref="H1294:N1294" si="606">ROUND(H1295/H1293,1)</f>
        <v>36</v>
      </c>
      <c r="I1294" s="5" t="s">
        <v>206</v>
      </c>
      <c r="J1294" s="5" t="s">
        <v>206</v>
      </c>
      <c r="K1294" s="5" t="s">
        <v>206</v>
      </c>
      <c r="L1294" s="5" t="s">
        <v>206</v>
      </c>
      <c r="M1294" s="5">
        <f t="shared" si="606"/>
        <v>48.3</v>
      </c>
      <c r="N1294" s="5">
        <f t="shared" si="606"/>
        <v>48.3</v>
      </c>
      <c r="O1294" s="225"/>
      <c r="P1294" s="225"/>
    </row>
    <row r="1295" spans="1:16" x14ac:dyDescent="0.2">
      <c r="A1295" s="229"/>
      <c r="B1295" s="199" t="s">
        <v>74</v>
      </c>
      <c r="C1295" s="1"/>
      <c r="D1295" s="2"/>
      <c r="E1295" s="2"/>
      <c r="F1295" s="2"/>
      <c r="G1295" s="93"/>
      <c r="H1295" s="5">
        <f t="shared" ref="H1295:N1295" si="607">SUM(H1296:H1299)</f>
        <v>8208</v>
      </c>
      <c r="I1295" s="5">
        <f t="shared" si="607"/>
        <v>2052</v>
      </c>
      <c r="J1295" s="5">
        <f t="shared" si="607"/>
        <v>2052</v>
      </c>
      <c r="K1295" s="5">
        <f t="shared" si="607"/>
        <v>2052</v>
      </c>
      <c r="L1295" s="5">
        <f t="shared" si="607"/>
        <v>2052</v>
      </c>
      <c r="M1295" s="5">
        <f t="shared" si="607"/>
        <v>8208</v>
      </c>
      <c r="N1295" s="5">
        <f t="shared" si="607"/>
        <v>8208</v>
      </c>
      <c r="O1295" s="225"/>
      <c r="P1295" s="225"/>
    </row>
    <row r="1296" spans="1:16" x14ac:dyDescent="0.2">
      <c r="A1296" s="229"/>
      <c r="B1296" s="199" t="s">
        <v>16</v>
      </c>
      <c r="C1296" s="1">
        <v>136</v>
      </c>
      <c r="D1296" s="3" t="s">
        <v>210</v>
      </c>
      <c r="E1296" s="3" t="s">
        <v>212</v>
      </c>
      <c r="F1296" s="2" t="s">
        <v>228</v>
      </c>
      <c r="G1296" s="93">
        <v>340</v>
      </c>
      <c r="H1296" s="5">
        <f>I1296+J1296+K1296+L1296</f>
        <v>8208</v>
      </c>
      <c r="I1296" s="5">
        <v>2052</v>
      </c>
      <c r="J1296" s="5">
        <v>2052</v>
      </c>
      <c r="K1296" s="5">
        <v>2052</v>
      </c>
      <c r="L1296" s="5">
        <v>2052</v>
      </c>
      <c r="M1296" s="5">
        <v>8208</v>
      </c>
      <c r="N1296" s="5">
        <v>8208</v>
      </c>
      <c r="O1296" s="225"/>
      <c r="P1296" s="225"/>
    </row>
    <row r="1297" spans="1:16" x14ac:dyDescent="0.2">
      <c r="A1297" s="229"/>
      <c r="B1297" s="199" t="s">
        <v>14</v>
      </c>
      <c r="C1297" s="1"/>
      <c r="D1297" s="2"/>
      <c r="E1297" s="2"/>
      <c r="F1297" s="2"/>
      <c r="G1297" s="93"/>
      <c r="H1297" s="5">
        <f>I1297+J1297+K1297+L1297</f>
        <v>0</v>
      </c>
      <c r="I1297" s="5">
        <v>0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225"/>
      <c r="P1297" s="225"/>
    </row>
    <row r="1298" spans="1:16" x14ac:dyDescent="0.2">
      <c r="A1298" s="229"/>
      <c r="B1298" s="199" t="s">
        <v>15</v>
      </c>
      <c r="C1298" s="1"/>
      <c r="D1298" s="2"/>
      <c r="E1298" s="2"/>
      <c r="F1298" s="2"/>
      <c r="G1298" s="93"/>
      <c r="H1298" s="5">
        <f>I1298+J1298+K1298+L1298</f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225"/>
      <c r="P1298" s="225"/>
    </row>
    <row r="1299" spans="1:16" x14ac:dyDescent="0.2">
      <c r="A1299" s="229"/>
      <c r="B1299" s="199" t="s">
        <v>12</v>
      </c>
      <c r="C1299" s="1"/>
      <c r="D1299" s="2"/>
      <c r="E1299" s="2"/>
      <c r="F1299" s="2"/>
      <c r="G1299" s="93"/>
      <c r="H1299" s="5">
        <f>I1299+J1299+K1299+L1299</f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225"/>
      <c r="P1299" s="225"/>
    </row>
    <row r="1300" spans="1:16" x14ac:dyDescent="0.2">
      <c r="A1300" s="236"/>
      <c r="B1300" s="199" t="s">
        <v>535</v>
      </c>
      <c r="C1300" s="1"/>
      <c r="D1300" s="2"/>
      <c r="E1300" s="2"/>
      <c r="F1300" s="2"/>
      <c r="G1300" s="93"/>
      <c r="H1300" s="5">
        <f>I1300+J1300+K1300+L1300</f>
        <v>0</v>
      </c>
      <c r="I1300" s="5">
        <v>0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217"/>
      <c r="P1300" s="217"/>
    </row>
    <row r="1301" spans="1:16" x14ac:dyDescent="0.2">
      <c r="A1301" s="239" t="s">
        <v>31</v>
      </c>
      <c r="B1301" s="101" t="s">
        <v>219</v>
      </c>
      <c r="C1301" s="102"/>
      <c r="D1301" s="103"/>
      <c r="E1301" s="103"/>
      <c r="F1301" s="103"/>
      <c r="G1301" s="104"/>
      <c r="H1301" s="105">
        <f>H1302+H1303+H1304+H1305</f>
        <v>58461.9</v>
      </c>
      <c r="I1301" s="105">
        <f>I1302+I1303+I1304+I1305</f>
        <v>9699</v>
      </c>
      <c r="J1301" s="105">
        <f t="shared" ref="J1301:N1301" si="608">J1302+J1303+J1304+J1305</f>
        <v>9593</v>
      </c>
      <c r="K1301" s="105">
        <f t="shared" si="608"/>
        <v>11461</v>
      </c>
      <c r="L1301" s="105">
        <f t="shared" si="608"/>
        <v>27708.9</v>
      </c>
      <c r="M1301" s="105">
        <f t="shared" si="608"/>
        <v>58647.299999999996</v>
      </c>
      <c r="N1301" s="105">
        <f t="shared" si="608"/>
        <v>58836.4</v>
      </c>
      <c r="O1301" s="221"/>
      <c r="P1301" s="221"/>
    </row>
    <row r="1302" spans="1:16" x14ac:dyDescent="0.2">
      <c r="A1302" s="240"/>
      <c r="B1302" s="101" t="s">
        <v>7</v>
      </c>
      <c r="C1302" s="102"/>
      <c r="D1302" s="103"/>
      <c r="E1302" s="103"/>
      <c r="F1302" s="103"/>
      <c r="G1302" s="104"/>
      <c r="H1302" s="105">
        <f>H1267+H1268+H1269+H1270+H1271</f>
        <v>55884.200000000004</v>
      </c>
      <c r="I1302" s="105">
        <f t="shared" ref="I1302:N1302" si="609">I1267+I1268+I1269+I1270+I1271</f>
        <v>9699</v>
      </c>
      <c r="J1302" s="105">
        <f t="shared" si="609"/>
        <v>9593</v>
      </c>
      <c r="K1302" s="105">
        <f t="shared" si="609"/>
        <v>11461</v>
      </c>
      <c r="L1302" s="105">
        <f t="shared" si="609"/>
        <v>25131.200000000001</v>
      </c>
      <c r="M1302" s="105">
        <f t="shared" si="609"/>
        <v>56069.599999999999</v>
      </c>
      <c r="N1302" s="105">
        <f t="shared" si="609"/>
        <v>56258.700000000004</v>
      </c>
      <c r="O1302" s="225"/>
      <c r="P1302" s="225"/>
    </row>
    <row r="1303" spans="1:16" x14ac:dyDescent="0.2">
      <c r="A1303" s="240"/>
      <c r="B1303" s="101" t="s">
        <v>14</v>
      </c>
      <c r="C1303" s="102"/>
      <c r="D1303" s="103"/>
      <c r="E1303" s="103"/>
      <c r="F1303" s="103"/>
      <c r="G1303" s="104"/>
      <c r="H1303" s="105">
        <f t="shared" ref="H1303" si="610">H1272</f>
        <v>2577.6999999999998</v>
      </c>
      <c r="I1303" s="105">
        <f t="shared" ref="I1303:N1303" si="611">I1272</f>
        <v>0</v>
      </c>
      <c r="J1303" s="105">
        <f t="shared" si="611"/>
        <v>0</v>
      </c>
      <c r="K1303" s="105">
        <f t="shared" si="611"/>
        <v>0</v>
      </c>
      <c r="L1303" s="105">
        <f t="shared" si="611"/>
        <v>2577.6999999999998</v>
      </c>
      <c r="M1303" s="105">
        <f t="shared" si="611"/>
        <v>2577.6999999999998</v>
      </c>
      <c r="N1303" s="105">
        <f t="shared" si="611"/>
        <v>2577.6999999999998</v>
      </c>
      <c r="O1303" s="225"/>
      <c r="P1303" s="225"/>
    </row>
    <row r="1304" spans="1:16" x14ac:dyDescent="0.2">
      <c r="A1304" s="240"/>
      <c r="B1304" s="101" t="s">
        <v>15</v>
      </c>
      <c r="C1304" s="102"/>
      <c r="D1304" s="103"/>
      <c r="E1304" s="103"/>
      <c r="F1304" s="103"/>
      <c r="G1304" s="104"/>
      <c r="H1304" s="105">
        <f>H1273</f>
        <v>0</v>
      </c>
      <c r="I1304" s="105">
        <f t="shared" ref="I1304:N1304" si="612">I1273</f>
        <v>0</v>
      </c>
      <c r="J1304" s="105">
        <f t="shared" si="612"/>
        <v>0</v>
      </c>
      <c r="K1304" s="105">
        <f t="shared" si="612"/>
        <v>0</v>
      </c>
      <c r="L1304" s="105">
        <f t="shared" si="612"/>
        <v>0</v>
      </c>
      <c r="M1304" s="105">
        <f t="shared" si="612"/>
        <v>0</v>
      </c>
      <c r="N1304" s="105">
        <f t="shared" si="612"/>
        <v>0</v>
      </c>
      <c r="O1304" s="225"/>
      <c r="P1304" s="225"/>
    </row>
    <row r="1305" spans="1:16" x14ac:dyDescent="0.2">
      <c r="A1305" s="240"/>
      <c r="B1305" s="178" t="s">
        <v>10</v>
      </c>
      <c r="C1305" s="179"/>
      <c r="D1305" s="180"/>
      <c r="E1305" s="180"/>
      <c r="F1305" s="180"/>
      <c r="G1305" s="181"/>
      <c r="H1305" s="182">
        <f>H1274</f>
        <v>0</v>
      </c>
      <c r="I1305" s="182">
        <f t="shared" ref="I1305:N1305" si="613">I1274</f>
        <v>0</v>
      </c>
      <c r="J1305" s="182">
        <f t="shared" si="613"/>
        <v>0</v>
      </c>
      <c r="K1305" s="182">
        <f t="shared" si="613"/>
        <v>0</v>
      </c>
      <c r="L1305" s="182">
        <f t="shared" si="613"/>
        <v>0</v>
      </c>
      <c r="M1305" s="182">
        <f t="shared" si="613"/>
        <v>0</v>
      </c>
      <c r="N1305" s="182">
        <f t="shared" si="613"/>
        <v>0</v>
      </c>
      <c r="O1305" s="225"/>
      <c r="P1305" s="225"/>
    </row>
    <row r="1306" spans="1:16" s="22" customFormat="1" x14ac:dyDescent="0.2">
      <c r="A1306" s="220"/>
      <c r="B1306" s="101" t="s">
        <v>535</v>
      </c>
      <c r="C1306" s="102"/>
      <c r="D1306" s="103"/>
      <c r="E1306" s="103"/>
      <c r="F1306" s="103"/>
      <c r="G1306" s="104"/>
      <c r="H1306" s="105">
        <f>H1275+H1300</f>
        <v>0</v>
      </c>
      <c r="I1306" s="105">
        <f t="shared" ref="I1306:N1306" si="614">I1275+I1300</f>
        <v>0</v>
      </c>
      <c r="J1306" s="105">
        <f t="shared" si="614"/>
        <v>0</v>
      </c>
      <c r="K1306" s="105">
        <f t="shared" si="614"/>
        <v>0</v>
      </c>
      <c r="L1306" s="105">
        <f t="shared" si="614"/>
        <v>0</v>
      </c>
      <c r="M1306" s="105">
        <f t="shared" si="614"/>
        <v>0</v>
      </c>
      <c r="N1306" s="105">
        <f t="shared" si="614"/>
        <v>0</v>
      </c>
      <c r="O1306" s="220"/>
      <c r="P1306" s="220"/>
    </row>
    <row r="1307" spans="1:16" ht="12.75" customHeight="1" x14ac:dyDescent="0.2">
      <c r="A1307" s="244" t="s">
        <v>376</v>
      </c>
      <c r="B1307" s="245"/>
      <c r="C1307" s="245"/>
      <c r="D1307" s="245"/>
      <c r="E1307" s="245"/>
      <c r="F1307" s="245"/>
      <c r="G1307" s="245"/>
      <c r="H1307" s="245"/>
      <c r="I1307" s="245"/>
      <c r="J1307" s="245"/>
      <c r="K1307" s="245"/>
      <c r="L1307" s="245"/>
      <c r="M1307" s="245"/>
      <c r="N1307" s="245"/>
      <c r="O1307" s="245"/>
      <c r="P1307" s="246"/>
    </row>
    <row r="1308" spans="1:16" x14ac:dyDescent="0.2">
      <c r="A1308" s="228" t="s">
        <v>629</v>
      </c>
      <c r="B1308" s="199" t="s">
        <v>189</v>
      </c>
      <c r="C1308" s="1"/>
      <c r="D1308" s="2"/>
      <c r="E1308" s="2"/>
      <c r="F1308" s="2"/>
      <c r="G1308" s="93"/>
      <c r="H1308" s="5" t="s">
        <v>51</v>
      </c>
      <c r="I1308" s="5" t="s">
        <v>51</v>
      </c>
      <c r="J1308" s="5" t="s">
        <v>51</v>
      </c>
      <c r="K1308" s="5" t="s">
        <v>51</v>
      </c>
      <c r="L1308" s="5" t="s">
        <v>51</v>
      </c>
      <c r="M1308" s="5" t="s">
        <v>51</v>
      </c>
      <c r="N1308" s="5" t="s">
        <v>51</v>
      </c>
      <c r="O1308" s="221" t="s">
        <v>315</v>
      </c>
      <c r="P1308" s="221" t="s">
        <v>394</v>
      </c>
    </row>
    <row r="1309" spans="1:16" ht="25.5" x14ac:dyDescent="0.2">
      <c r="A1309" s="229"/>
      <c r="B1309" s="199" t="s">
        <v>84</v>
      </c>
      <c r="C1309" s="1"/>
      <c r="D1309" s="2"/>
      <c r="E1309" s="2"/>
      <c r="F1309" s="2"/>
      <c r="G1309" s="93"/>
      <c r="H1309" s="5" t="s">
        <v>51</v>
      </c>
      <c r="I1309" s="5" t="s">
        <v>206</v>
      </c>
      <c r="J1309" s="5" t="s">
        <v>206</v>
      </c>
      <c r="K1309" s="5" t="s">
        <v>206</v>
      </c>
      <c r="L1309" s="5" t="s">
        <v>206</v>
      </c>
      <c r="M1309" s="5" t="s">
        <v>51</v>
      </c>
      <c r="N1309" s="5" t="s">
        <v>51</v>
      </c>
      <c r="O1309" s="225"/>
      <c r="P1309" s="225"/>
    </row>
    <row r="1310" spans="1:16" x14ac:dyDescent="0.2">
      <c r="A1310" s="229"/>
      <c r="B1310" s="199" t="s">
        <v>74</v>
      </c>
      <c r="C1310" s="1"/>
      <c r="D1310" s="2"/>
      <c r="E1310" s="2"/>
      <c r="F1310" s="2"/>
      <c r="G1310" s="93"/>
      <c r="H1310" s="5">
        <f>SUM(H1311:H1314)</f>
        <v>0</v>
      </c>
      <c r="I1310" s="5">
        <v>0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225"/>
      <c r="P1310" s="225"/>
    </row>
    <row r="1311" spans="1:16" x14ac:dyDescent="0.2">
      <c r="A1311" s="229"/>
      <c r="B1311" s="197" t="s">
        <v>16</v>
      </c>
      <c r="C1311" s="1">
        <v>136</v>
      </c>
      <c r="D1311" s="3" t="s">
        <v>210</v>
      </c>
      <c r="E1311" s="3" t="s">
        <v>212</v>
      </c>
      <c r="F1311" s="1" t="s">
        <v>372</v>
      </c>
      <c r="G1311" s="93">
        <v>613</v>
      </c>
      <c r="H1311" s="300" t="s">
        <v>381</v>
      </c>
      <c r="I1311" s="301"/>
      <c r="J1311" s="301"/>
      <c r="K1311" s="301"/>
      <c r="L1311" s="301"/>
      <c r="M1311" s="301"/>
      <c r="N1311" s="302"/>
      <c r="O1311" s="225"/>
      <c r="P1311" s="225"/>
    </row>
    <row r="1312" spans="1:16" x14ac:dyDescent="0.2">
      <c r="A1312" s="229"/>
      <c r="B1312" s="199" t="s">
        <v>14</v>
      </c>
      <c r="C1312" s="1"/>
      <c r="D1312" s="1"/>
      <c r="E1312" s="1"/>
      <c r="F1312" s="2"/>
      <c r="G1312" s="93"/>
      <c r="H1312" s="5">
        <f>H1320</f>
        <v>0</v>
      </c>
      <c r="I1312" s="5">
        <f>I1320</f>
        <v>0</v>
      </c>
      <c r="J1312" s="5">
        <f t="shared" ref="J1312:N1312" si="615">J1320</f>
        <v>0</v>
      </c>
      <c r="K1312" s="5">
        <f t="shared" si="615"/>
        <v>0</v>
      </c>
      <c r="L1312" s="5">
        <f t="shared" si="615"/>
        <v>0</v>
      </c>
      <c r="M1312" s="5">
        <f t="shared" si="615"/>
        <v>0</v>
      </c>
      <c r="N1312" s="5">
        <f t="shared" si="615"/>
        <v>0</v>
      </c>
      <c r="O1312" s="225"/>
      <c r="P1312" s="225"/>
    </row>
    <row r="1313" spans="1:16" x14ac:dyDescent="0.2">
      <c r="A1313" s="229"/>
      <c r="B1313" s="199" t="s">
        <v>15</v>
      </c>
      <c r="C1313" s="1"/>
      <c r="D1313" s="2"/>
      <c r="E1313" s="2"/>
      <c r="F1313" s="2"/>
      <c r="G1313" s="93"/>
      <c r="H1313" s="5">
        <f t="shared" ref="H1313:H1315" si="616">H1321</f>
        <v>0</v>
      </c>
      <c r="I1313" s="5">
        <f>I1321</f>
        <v>0</v>
      </c>
      <c r="J1313" s="5">
        <f t="shared" ref="J1313:N1313" si="617">J1321</f>
        <v>0</v>
      </c>
      <c r="K1313" s="5">
        <f t="shared" si="617"/>
        <v>0</v>
      </c>
      <c r="L1313" s="5">
        <f t="shared" si="617"/>
        <v>0</v>
      </c>
      <c r="M1313" s="5">
        <f t="shared" si="617"/>
        <v>0</v>
      </c>
      <c r="N1313" s="5">
        <f t="shared" si="617"/>
        <v>0</v>
      </c>
      <c r="O1313" s="225"/>
      <c r="P1313" s="225"/>
    </row>
    <row r="1314" spans="1:16" x14ac:dyDescent="0.2">
      <c r="A1314" s="229"/>
      <c r="B1314" s="199" t="s">
        <v>12</v>
      </c>
      <c r="C1314" s="1"/>
      <c r="D1314" s="2"/>
      <c r="E1314" s="2"/>
      <c r="F1314" s="2"/>
      <c r="G1314" s="93"/>
      <c r="H1314" s="5">
        <f t="shared" si="616"/>
        <v>0</v>
      </c>
      <c r="I1314" s="5">
        <f>I1322</f>
        <v>0</v>
      </c>
      <c r="J1314" s="5">
        <f t="shared" ref="J1314:N1315" si="618">J1322</f>
        <v>0</v>
      </c>
      <c r="K1314" s="5">
        <f t="shared" si="618"/>
        <v>0</v>
      </c>
      <c r="L1314" s="5">
        <f t="shared" si="618"/>
        <v>0</v>
      </c>
      <c r="M1314" s="5">
        <f t="shared" si="618"/>
        <v>0</v>
      </c>
      <c r="N1314" s="5">
        <f t="shared" si="618"/>
        <v>0</v>
      </c>
      <c r="O1314" s="225"/>
      <c r="P1314" s="225"/>
    </row>
    <row r="1315" spans="1:16" x14ac:dyDescent="0.2">
      <c r="A1315" s="236"/>
      <c r="B1315" s="199" t="s">
        <v>535</v>
      </c>
      <c r="C1315" s="1"/>
      <c r="D1315" s="2"/>
      <c r="E1315" s="2"/>
      <c r="F1315" s="2"/>
      <c r="G1315" s="93"/>
      <c r="H1315" s="5">
        <f t="shared" si="616"/>
        <v>0</v>
      </c>
      <c r="I1315" s="5">
        <f>I1323</f>
        <v>0</v>
      </c>
      <c r="J1315" s="5">
        <f t="shared" si="618"/>
        <v>0</v>
      </c>
      <c r="K1315" s="5">
        <f t="shared" si="618"/>
        <v>0</v>
      </c>
      <c r="L1315" s="5">
        <f t="shared" si="618"/>
        <v>0</v>
      </c>
      <c r="M1315" s="5">
        <f t="shared" si="618"/>
        <v>0</v>
      </c>
      <c r="N1315" s="5">
        <f t="shared" si="618"/>
        <v>0</v>
      </c>
      <c r="O1315" s="217"/>
      <c r="P1315" s="217"/>
    </row>
    <row r="1316" spans="1:16" x14ac:dyDescent="0.2">
      <c r="A1316" s="228" t="s">
        <v>630</v>
      </c>
      <c r="B1316" s="199" t="s">
        <v>399</v>
      </c>
      <c r="C1316" s="1"/>
      <c r="D1316" s="2"/>
      <c r="E1316" s="2"/>
      <c r="F1316" s="2"/>
      <c r="G1316" s="93"/>
      <c r="H1316" s="5" t="s">
        <v>51</v>
      </c>
      <c r="I1316" s="5" t="s">
        <v>51</v>
      </c>
      <c r="J1316" s="5" t="s">
        <v>51</v>
      </c>
      <c r="K1316" s="5" t="s">
        <v>51</v>
      </c>
      <c r="L1316" s="5" t="s">
        <v>51</v>
      </c>
      <c r="M1316" s="5" t="s">
        <v>51</v>
      </c>
      <c r="N1316" s="5" t="s">
        <v>51</v>
      </c>
      <c r="O1316" s="221" t="s">
        <v>315</v>
      </c>
      <c r="P1316" s="221" t="s">
        <v>402</v>
      </c>
    </row>
    <row r="1317" spans="1:16" ht="25.5" x14ac:dyDescent="0.2">
      <c r="A1317" s="229"/>
      <c r="B1317" s="199" t="s">
        <v>6</v>
      </c>
      <c r="C1317" s="1"/>
      <c r="D1317" s="2"/>
      <c r="E1317" s="2"/>
      <c r="F1317" s="2"/>
      <c r="G1317" s="93"/>
      <c r="H1317" s="5" t="s">
        <v>51</v>
      </c>
      <c r="I1317" s="5" t="s">
        <v>206</v>
      </c>
      <c r="J1317" s="5" t="s">
        <v>206</v>
      </c>
      <c r="K1317" s="5" t="s">
        <v>206</v>
      </c>
      <c r="L1317" s="5" t="s">
        <v>206</v>
      </c>
      <c r="M1317" s="5" t="s">
        <v>51</v>
      </c>
      <c r="N1317" s="5" t="s">
        <v>51</v>
      </c>
      <c r="O1317" s="225"/>
      <c r="P1317" s="225"/>
    </row>
    <row r="1318" spans="1:16" x14ac:dyDescent="0.2">
      <c r="A1318" s="229"/>
      <c r="B1318" s="199" t="s">
        <v>74</v>
      </c>
      <c r="C1318" s="1"/>
      <c r="D1318" s="2"/>
      <c r="E1318" s="2"/>
      <c r="F1318" s="2"/>
      <c r="G1318" s="93"/>
      <c r="H1318" s="5">
        <v>0</v>
      </c>
      <c r="I1318" s="5">
        <f>I1319+I1320+I1321+I1322</f>
        <v>0</v>
      </c>
      <c r="J1318" s="5">
        <f t="shared" ref="J1318:N1318" si="619">J1319+J1320+J1321+J1322</f>
        <v>0</v>
      </c>
      <c r="K1318" s="5">
        <f t="shared" si="619"/>
        <v>0</v>
      </c>
      <c r="L1318" s="5">
        <f t="shared" si="619"/>
        <v>0</v>
      </c>
      <c r="M1318" s="5">
        <f t="shared" si="619"/>
        <v>0</v>
      </c>
      <c r="N1318" s="5">
        <f t="shared" si="619"/>
        <v>0</v>
      </c>
      <c r="O1318" s="225"/>
      <c r="P1318" s="225"/>
    </row>
    <row r="1319" spans="1:16" x14ac:dyDescent="0.2">
      <c r="A1319" s="229"/>
      <c r="B1319" s="199" t="s">
        <v>373</v>
      </c>
      <c r="C1319" s="1">
        <v>136</v>
      </c>
      <c r="D1319" s="3" t="s">
        <v>210</v>
      </c>
      <c r="E1319" s="3" t="s">
        <v>212</v>
      </c>
      <c r="F1319" s="2" t="s">
        <v>372</v>
      </c>
      <c r="G1319" s="93">
        <v>613</v>
      </c>
      <c r="H1319" s="300" t="s">
        <v>381</v>
      </c>
      <c r="I1319" s="301"/>
      <c r="J1319" s="301"/>
      <c r="K1319" s="301"/>
      <c r="L1319" s="301"/>
      <c r="M1319" s="301"/>
      <c r="N1319" s="302"/>
      <c r="O1319" s="225"/>
      <c r="P1319" s="225"/>
    </row>
    <row r="1320" spans="1:16" x14ac:dyDescent="0.2">
      <c r="A1320" s="229"/>
      <c r="B1320" s="199" t="s">
        <v>8</v>
      </c>
      <c r="C1320" s="1"/>
      <c r="D1320" s="2"/>
      <c r="E1320" s="2"/>
      <c r="F1320" s="2"/>
      <c r="G1320" s="93"/>
      <c r="H1320" s="5">
        <f t="shared" ref="H1320:H1323" si="620">I1320+J1320+K1320+L1320</f>
        <v>0</v>
      </c>
      <c r="I1320" s="5">
        <v>0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225"/>
      <c r="P1320" s="225"/>
    </row>
    <row r="1321" spans="1:16" x14ac:dyDescent="0.2">
      <c r="A1321" s="229"/>
      <c r="B1321" s="199" t="s">
        <v>9</v>
      </c>
      <c r="C1321" s="1"/>
      <c r="D1321" s="2"/>
      <c r="E1321" s="2"/>
      <c r="F1321" s="2"/>
      <c r="G1321" s="93"/>
      <c r="H1321" s="5">
        <f t="shared" si="620"/>
        <v>0</v>
      </c>
      <c r="I1321" s="5">
        <v>0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225"/>
      <c r="P1321" s="225"/>
    </row>
    <row r="1322" spans="1:16" x14ac:dyDescent="0.2">
      <c r="A1322" s="229"/>
      <c r="B1322" s="199" t="s">
        <v>12</v>
      </c>
      <c r="C1322" s="1"/>
      <c r="D1322" s="2"/>
      <c r="E1322" s="2"/>
      <c r="F1322" s="2"/>
      <c r="G1322" s="93"/>
      <c r="H1322" s="5">
        <f t="shared" si="620"/>
        <v>0</v>
      </c>
      <c r="I1322" s="5">
        <v>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225"/>
      <c r="P1322" s="225"/>
    </row>
    <row r="1323" spans="1:16" x14ac:dyDescent="0.2">
      <c r="A1323" s="236"/>
      <c r="B1323" s="199" t="s">
        <v>535</v>
      </c>
      <c r="C1323" s="1"/>
      <c r="D1323" s="2"/>
      <c r="E1323" s="2"/>
      <c r="F1323" s="2"/>
      <c r="G1323" s="93"/>
      <c r="H1323" s="5">
        <f t="shared" si="620"/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217"/>
      <c r="P1323" s="217"/>
    </row>
    <row r="1324" spans="1:16" x14ac:dyDescent="0.2">
      <c r="A1324" s="239" t="s">
        <v>31</v>
      </c>
      <c r="B1324" s="101" t="s">
        <v>219</v>
      </c>
      <c r="C1324" s="102"/>
      <c r="D1324" s="103"/>
      <c r="E1324" s="103"/>
      <c r="F1324" s="103"/>
      <c r="G1324" s="104"/>
      <c r="H1324" s="105">
        <f>H1325+H1326+H1327+H1328</f>
        <v>0</v>
      </c>
      <c r="I1324" s="105">
        <f>I1325+I1326+I1327+I1328</f>
        <v>0</v>
      </c>
      <c r="J1324" s="105">
        <f t="shared" ref="J1324:N1324" si="621">J1325+J1326+J1327+J1328</f>
        <v>0</v>
      </c>
      <c r="K1324" s="105">
        <f t="shared" si="621"/>
        <v>0</v>
      </c>
      <c r="L1324" s="105">
        <f t="shared" si="621"/>
        <v>0</v>
      </c>
      <c r="M1324" s="105">
        <f t="shared" si="621"/>
        <v>0</v>
      </c>
      <c r="N1324" s="105">
        <f t="shared" si="621"/>
        <v>0</v>
      </c>
      <c r="O1324" s="221"/>
      <c r="P1324" s="221"/>
    </row>
    <row r="1325" spans="1:16" x14ac:dyDescent="0.2">
      <c r="A1325" s="240"/>
      <c r="B1325" s="101" t="s">
        <v>7</v>
      </c>
      <c r="C1325" s="102"/>
      <c r="D1325" s="103"/>
      <c r="E1325" s="103"/>
      <c r="F1325" s="103"/>
      <c r="G1325" s="104"/>
      <c r="H1325" s="105">
        <v>0</v>
      </c>
      <c r="I1325" s="105">
        <v>0</v>
      </c>
      <c r="J1325" s="105">
        <v>0</v>
      </c>
      <c r="K1325" s="105">
        <v>0</v>
      </c>
      <c r="L1325" s="105">
        <v>0</v>
      </c>
      <c r="M1325" s="105">
        <v>0</v>
      </c>
      <c r="N1325" s="105">
        <v>0</v>
      </c>
      <c r="O1325" s="225"/>
      <c r="P1325" s="225"/>
    </row>
    <row r="1326" spans="1:16" x14ac:dyDescent="0.2">
      <c r="A1326" s="240"/>
      <c r="B1326" s="101" t="s">
        <v>14</v>
      </c>
      <c r="C1326" s="102"/>
      <c r="D1326" s="103"/>
      <c r="E1326" s="103"/>
      <c r="F1326" s="103"/>
      <c r="G1326" s="104"/>
      <c r="H1326" s="105">
        <f>H1312</f>
        <v>0</v>
      </c>
      <c r="I1326" s="105">
        <f t="shared" ref="I1326:N1326" si="622">I1312</f>
        <v>0</v>
      </c>
      <c r="J1326" s="105">
        <f t="shared" si="622"/>
        <v>0</v>
      </c>
      <c r="K1326" s="105">
        <f t="shared" si="622"/>
        <v>0</v>
      </c>
      <c r="L1326" s="105">
        <f t="shared" si="622"/>
        <v>0</v>
      </c>
      <c r="M1326" s="105">
        <f t="shared" si="622"/>
        <v>0</v>
      </c>
      <c r="N1326" s="105">
        <f t="shared" si="622"/>
        <v>0</v>
      </c>
      <c r="O1326" s="225"/>
      <c r="P1326" s="225"/>
    </row>
    <row r="1327" spans="1:16" x14ac:dyDescent="0.2">
      <c r="A1327" s="240"/>
      <c r="B1327" s="101" t="s">
        <v>15</v>
      </c>
      <c r="C1327" s="102"/>
      <c r="D1327" s="103"/>
      <c r="E1327" s="103"/>
      <c r="F1327" s="103"/>
      <c r="G1327" s="104"/>
      <c r="H1327" s="105">
        <f>H1273</f>
        <v>0</v>
      </c>
      <c r="I1327" s="105">
        <f t="shared" ref="I1327:N1327" si="623">I1273</f>
        <v>0</v>
      </c>
      <c r="J1327" s="105">
        <f t="shared" si="623"/>
        <v>0</v>
      </c>
      <c r="K1327" s="105">
        <f t="shared" si="623"/>
        <v>0</v>
      </c>
      <c r="L1327" s="105">
        <f t="shared" si="623"/>
        <v>0</v>
      </c>
      <c r="M1327" s="105">
        <f t="shared" si="623"/>
        <v>0</v>
      </c>
      <c r="N1327" s="105">
        <f t="shared" si="623"/>
        <v>0</v>
      </c>
      <c r="O1327" s="225"/>
      <c r="P1327" s="225"/>
    </row>
    <row r="1328" spans="1:16" x14ac:dyDescent="0.2">
      <c r="A1328" s="240"/>
      <c r="B1328" s="101" t="s">
        <v>10</v>
      </c>
      <c r="C1328" s="102"/>
      <c r="D1328" s="103"/>
      <c r="E1328" s="103"/>
      <c r="F1328" s="103"/>
      <c r="G1328" s="104"/>
      <c r="H1328" s="105">
        <f>H1314</f>
        <v>0</v>
      </c>
      <c r="I1328" s="105">
        <f t="shared" ref="I1328:N1329" si="624">I1274</f>
        <v>0</v>
      </c>
      <c r="J1328" s="105">
        <f t="shared" si="624"/>
        <v>0</v>
      </c>
      <c r="K1328" s="105">
        <f t="shared" si="624"/>
        <v>0</v>
      </c>
      <c r="L1328" s="105">
        <f t="shared" si="624"/>
        <v>0</v>
      </c>
      <c r="M1328" s="105">
        <f t="shared" si="624"/>
        <v>0</v>
      </c>
      <c r="N1328" s="105">
        <f t="shared" si="624"/>
        <v>0</v>
      </c>
      <c r="O1328" s="225"/>
      <c r="P1328" s="225"/>
    </row>
    <row r="1329" spans="1:22" x14ac:dyDescent="0.2">
      <c r="A1329" s="220"/>
      <c r="B1329" s="101" t="s">
        <v>535</v>
      </c>
      <c r="C1329" s="102"/>
      <c r="D1329" s="103"/>
      <c r="E1329" s="103"/>
      <c r="F1329" s="103"/>
      <c r="G1329" s="104"/>
      <c r="H1329" s="105">
        <f>H1315</f>
        <v>0</v>
      </c>
      <c r="I1329" s="105">
        <f t="shared" si="624"/>
        <v>0</v>
      </c>
      <c r="J1329" s="105">
        <f t="shared" si="624"/>
        <v>0</v>
      </c>
      <c r="K1329" s="105">
        <f t="shared" si="624"/>
        <v>0</v>
      </c>
      <c r="L1329" s="105">
        <f t="shared" si="624"/>
        <v>0</v>
      </c>
      <c r="M1329" s="105">
        <f t="shared" si="624"/>
        <v>0</v>
      </c>
      <c r="N1329" s="105">
        <f t="shared" si="624"/>
        <v>0</v>
      </c>
      <c r="O1329" s="220"/>
      <c r="P1329" s="220"/>
    </row>
    <row r="1330" spans="1:22" x14ac:dyDescent="0.2">
      <c r="A1330" s="239" t="s">
        <v>32</v>
      </c>
      <c r="B1330" s="101" t="s">
        <v>219</v>
      </c>
      <c r="C1330" s="102"/>
      <c r="D1330" s="103"/>
      <c r="E1330" s="103"/>
      <c r="F1330" s="103"/>
      <c r="G1330" s="104"/>
      <c r="H1330" s="105">
        <f>SUM(H1331:H1334)</f>
        <v>64461.9</v>
      </c>
      <c r="I1330" s="105">
        <f t="shared" ref="I1330:N1330" si="625">SUM(I1331:I1334)</f>
        <v>9699</v>
      </c>
      <c r="J1330" s="105">
        <f t="shared" si="625"/>
        <v>12325.1</v>
      </c>
      <c r="K1330" s="105">
        <f t="shared" si="625"/>
        <v>11728.9</v>
      </c>
      <c r="L1330" s="105">
        <f t="shared" si="625"/>
        <v>30708.9</v>
      </c>
      <c r="M1330" s="105">
        <f t="shared" si="625"/>
        <v>64647.299999999996</v>
      </c>
      <c r="N1330" s="105">
        <f t="shared" si="625"/>
        <v>64836.4</v>
      </c>
      <c r="O1330" s="287"/>
      <c r="P1330" s="239"/>
    </row>
    <row r="1331" spans="1:22" x14ac:dyDescent="0.2">
      <c r="A1331" s="240"/>
      <c r="B1331" s="101" t="s">
        <v>13</v>
      </c>
      <c r="C1331" s="102"/>
      <c r="D1331" s="103"/>
      <c r="E1331" s="103"/>
      <c r="F1331" s="103"/>
      <c r="G1331" s="104"/>
      <c r="H1331" s="105">
        <f t="shared" ref="H1331:N1332" si="626">H1258+H1302+H1325</f>
        <v>61884.200000000004</v>
      </c>
      <c r="I1331" s="105">
        <f t="shared" si="626"/>
        <v>9699</v>
      </c>
      <c r="J1331" s="105">
        <f t="shared" si="626"/>
        <v>12325.1</v>
      </c>
      <c r="K1331" s="105">
        <f t="shared" si="626"/>
        <v>11728.9</v>
      </c>
      <c r="L1331" s="105">
        <f t="shared" si="626"/>
        <v>28131.200000000001</v>
      </c>
      <c r="M1331" s="105">
        <f t="shared" si="626"/>
        <v>62069.599999999999</v>
      </c>
      <c r="N1331" s="105">
        <f t="shared" si="626"/>
        <v>62258.700000000004</v>
      </c>
      <c r="O1331" s="288"/>
      <c r="P1331" s="240"/>
    </row>
    <row r="1332" spans="1:22" x14ac:dyDescent="0.2">
      <c r="A1332" s="240"/>
      <c r="B1332" s="101" t="s">
        <v>14</v>
      </c>
      <c r="C1332" s="102"/>
      <c r="D1332" s="103"/>
      <c r="E1332" s="103"/>
      <c r="F1332" s="103"/>
      <c r="G1332" s="104"/>
      <c r="H1332" s="105">
        <f t="shared" si="626"/>
        <v>2577.6999999999998</v>
      </c>
      <c r="I1332" s="105">
        <f t="shared" si="626"/>
        <v>0</v>
      </c>
      <c r="J1332" s="105">
        <f t="shared" si="626"/>
        <v>0</v>
      </c>
      <c r="K1332" s="105">
        <f t="shared" si="626"/>
        <v>0</v>
      </c>
      <c r="L1332" s="105">
        <f t="shared" si="626"/>
        <v>2577.6999999999998</v>
      </c>
      <c r="M1332" s="105">
        <f t="shared" si="626"/>
        <v>2577.6999999999998</v>
      </c>
      <c r="N1332" s="105">
        <f t="shared" si="626"/>
        <v>2577.6999999999998</v>
      </c>
      <c r="O1332" s="288"/>
      <c r="P1332" s="240"/>
    </row>
    <row r="1333" spans="1:22" x14ac:dyDescent="0.2">
      <c r="A1333" s="240"/>
      <c r="B1333" s="101" t="s">
        <v>15</v>
      </c>
      <c r="C1333" s="102"/>
      <c r="D1333" s="103"/>
      <c r="E1333" s="103"/>
      <c r="F1333" s="103"/>
      <c r="G1333" s="104"/>
      <c r="H1333" s="105">
        <f t="shared" ref="H1333:N1335" si="627">H1260+H1327</f>
        <v>0</v>
      </c>
      <c r="I1333" s="105">
        <f t="shared" si="627"/>
        <v>0</v>
      </c>
      <c r="J1333" s="105">
        <f t="shared" si="627"/>
        <v>0</v>
      </c>
      <c r="K1333" s="105">
        <f t="shared" si="627"/>
        <v>0</v>
      </c>
      <c r="L1333" s="105">
        <f t="shared" si="627"/>
        <v>0</v>
      </c>
      <c r="M1333" s="105">
        <f t="shared" si="627"/>
        <v>0</v>
      </c>
      <c r="N1333" s="105">
        <f t="shared" si="627"/>
        <v>0</v>
      </c>
      <c r="O1333" s="288"/>
      <c r="P1333" s="240"/>
    </row>
    <row r="1334" spans="1:22" x14ac:dyDescent="0.2">
      <c r="A1334" s="240"/>
      <c r="B1334" s="101" t="s">
        <v>12</v>
      </c>
      <c r="C1334" s="102"/>
      <c r="D1334" s="103"/>
      <c r="E1334" s="103"/>
      <c r="F1334" s="103"/>
      <c r="G1334" s="104"/>
      <c r="H1334" s="105">
        <f t="shared" si="627"/>
        <v>0</v>
      </c>
      <c r="I1334" s="105">
        <f t="shared" si="627"/>
        <v>0</v>
      </c>
      <c r="J1334" s="105">
        <f t="shared" si="627"/>
        <v>0</v>
      </c>
      <c r="K1334" s="105">
        <f t="shared" si="627"/>
        <v>0</v>
      </c>
      <c r="L1334" s="105">
        <f t="shared" si="627"/>
        <v>0</v>
      </c>
      <c r="M1334" s="105">
        <f t="shared" si="627"/>
        <v>0</v>
      </c>
      <c r="N1334" s="105">
        <f t="shared" si="627"/>
        <v>0</v>
      </c>
      <c r="O1334" s="288"/>
      <c r="P1334" s="240"/>
    </row>
    <row r="1335" spans="1:22" x14ac:dyDescent="0.2">
      <c r="A1335" s="220"/>
      <c r="B1335" s="101" t="s">
        <v>535</v>
      </c>
      <c r="C1335" s="102"/>
      <c r="D1335" s="103"/>
      <c r="E1335" s="103"/>
      <c r="F1335" s="103"/>
      <c r="G1335" s="104"/>
      <c r="H1335" s="105">
        <f t="shared" si="627"/>
        <v>0</v>
      </c>
      <c r="I1335" s="105">
        <f t="shared" si="627"/>
        <v>0</v>
      </c>
      <c r="J1335" s="105">
        <f t="shared" si="627"/>
        <v>0</v>
      </c>
      <c r="K1335" s="105">
        <f t="shared" si="627"/>
        <v>0</v>
      </c>
      <c r="L1335" s="105">
        <f t="shared" si="627"/>
        <v>0</v>
      </c>
      <c r="M1335" s="105">
        <f t="shared" si="627"/>
        <v>0</v>
      </c>
      <c r="N1335" s="105">
        <f t="shared" si="627"/>
        <v>0</v>
      </c>
      <c r="O1335" s="289"/>
      <c r="P1335" s="220"/>
    </row>
    <row r="1336" spans="1:22" ht="14.25" customHeight="1" x14ac:dyDescent="0.2">
      <c r="A1336" s="226" t="s">
        <v>34</v>
      </c>
      <c r="B1336" s="101" t="s">
        <v>219</v>
      </c>
      <c r="C1336" s="112"/>
      <c r="D1336" s="113"/>
      <c r="E1336" s="113"/>
      <c r="F1336" s="114"/>
      <c r="G1336" s="115"/>
      <c r="H1336" s="116">
        <f>H1337+H1338+H1339+H1340+H1341</f>
        <v>39839385.68999999</v>
      </c>
      <c r="I1336" s="116">
        <f t="shared" ref="I1336:N1336" si="628">I1337+I1338+I1339+I1340+I1341</f>
        <v>8109762.5390699999</v>
      </c>
      <c r="J1336" s="116">
        <f t="shared" si="628"/>
        <v>11759234.614370001</v>
      </c>
      <c r="K1336" s="116">
        <f t="shared" si="628"/>
        <v>5799865.9365600012</v>
      </c>
      <c r="L1336" s="116">
        <f t="shared" si="628"/>
        <v>14170522.599999998</v>
      </c>
      <c r="M1336" s="116">
        <f t="shared" si="628"/>
        <v>38185745.099999994</v>
      </c>
      <c r="N1336" s="116">
        <f t="shared" si="628"/>
        <v>38407873.800000004</v>
      </c>
      <c r="O1336" s="287"/>
      <c r="P1336" s="221"/>
    </row>
    <row r="1337" spans="1:22" x14ac:dyDescent="0.2">
      <c r="A1337" s="226"/>
      <c r="B1337" s="101" t="s">
        <v>13</v>
      </c>
      <c r="C1337" s="102"/>
      <c r="D1337" s="103"/>
      <c r="E1337" s="103"/>
      <c r="F1337" s="117"/>
      <c r="G1337" s="104"/>
      <c r="H1337" s="105">
        <f t="shared" ref="H1337:N1337" si="629">H16+H17+H18+H19+H20+H21+H22+H66+H67+H68+H69+H70+H71+H72+H73+H74+H140+H141+H142+H143+H174+H175+H176+H177+H178+H179+H180+H181+H265+H266+H267+H268+H269+H862+H959+H1224+H1331+H75</f>
        <v>36644372.889999993</v>
      </c>
      <c r="I1337" s="105">
        <f t="shared" si="629"/>
        <v>8109762.5390699999</v>
      </c>
      <c r="J1337" s="105">
        <f t="shared" si="629"/>
        <v>11732418.114370001</v>
      </c>
      <c r="K1337" s="105">
        <f t="shared" si="629"/>
        <v>5799865.9365600012</v>
      </c>
      <c r="L1337" s="105">
        <f t="shared" si="629"/>
        <v>11002326.299999997</v>
      </c>
      <c r="M1337" s="105">
        <f t="shared" si="629"/>
        <v>35972330.499999993</v>
      </c>
      <c r="N1337" s="105">
        <f t="shared" si="629"/>
        <v>37307493.300000004</v>
      </c>
      <c r="O1337" s="288"/>
      <c r="P1337" s="225"/>
    </row>
    <row r="1338" spans="1:22" x14ac:dyDescent="0.2">
      <c r="A1338" s="226"/>
      <c r="B1338" s="101" t="s">
        <v>14</v>
      </c>
      <c r="C1338" s="102"/>
      <c r="D1338" s="103"/>
      <c r="E1338" s="103"/>
      <c r="F1338" s="117"/>
      <c r="G1338" s="104"/>
      <c r="H1338" s="105">
        <f t="shared" ref="H1338:N1338" si="630">H23+H24+H25+H26+H27+H28+H76+H77+H78+H79+H80+H144+H145+H146+H147+H182+H270+H271+H272+H863+H960+H1225+H1332+H81</f>
        <v>3061081.8</v>
      </c>
      <c r="I1338" s="105">
        <f t="shared" si="630"/>
        <v>0</v>
      </c>
      <c r="J1338" s="105">
        <f t="shared" si="630"/>
        <v>0</v>
      </c>
      <c r="K1338" s="105">
        <f t="shared" si="630"/>
        <v>0</v>
      </c>
      <c r="L1338" s="105">
        <f t="shared" si="630"/>
        <v>3061081.8</v>
      </c>
      <c r="M1338" s="105">
        <f t="shared" si="630"/>
        <v>2177696.4</v>
      </c>
      <c r="N1338" s="105">
        <f t="shared" si="630"/>
        <v>1048918.2</v>
      </c>
      <c r="O1338" s="288"/>
      <c r="P1338" s="225"/>
    </row>
    <row r="1339" spans="1:22" x14ac:dyDescent="0.2">
      <c r="A1339" s="226"/>
      <c r="B1339" s="101" t="s">
        <v>15</v>
      </c>
      <c r="C1339" s="102"/>
      <c r="D1339" s="103"/>
      <c r="E1339" s="103"/>
      <c r="F1339" s="117"/>
      <c r="G1339" s="104"/>
      <c r="H1339" s="105">
        <f t="shared" ref="H1339:N1340" si="631">H29+H82+H148+H183+H273+H864+H961+H1226+H1304</f>
        <v>129812</v>
      </c>
      <c r="I1339" s="105">
        <f t="shared" si="631"/>
        <v>0</v>
      </c>
      <c r="J1339" s="105">
        <f t="shared" si="631"/>
        <v>26816.5</v>
      </c>
      <c r="K1339" s="105">
        <f t="shared" si="631"/>
        <v>0</v>
      </c>
      <c r="L1339" s="105">
        <f t="shared" si="631"/>
        <v>102995.5</v>
      </c>
      <c r="M1339" s="105">
        <f t="shared" si="631"/>
        <v>35518.199999999997</v>
      </c>
      <c r="N1339" s="105">
        <f t="shared" si="631"/>
        <v>51262.3</v>
      </c>
      <c r="O1339" s="288"/>
      <c r="P1339" s="225"/>
    </row>
    <row r="1340" spans="1:22" x14ac:dyDescent="0.2">
      <c r="A1340" s="226"/>
      <c r="B1340" s="101" t="s">
        <v>12</v>
      </c>
      <c r="C1340" s="102"/>
      <c r="D1340" s="103"/>
      <c r="E1340" s="103"/>
      <c r="F1340" s="117"/>
      <c r="G1340" s="104"/>
      <c r="H1340" s="105">
        <f t="shared" si="631"/>
        <v>3919</v>
      </c>
      <c r="I1340" s="105">
        <f t="shared" si="631"/>
        <v>0</v>
      </c>
      <c r="J1340" s="105">
        <f t="shared" si="631"/>
        <v>0</v>
      </c>
      <c r="K1340" s="105">
        <f t="shared" si="631"/>
        <v>0</v>
      </c>
      <c r="L1340" s="105">
        <f t="shared" si="631"/>
        <v>3919</v>
      </c>
      <c r="M1340" s="105">
        <f t="shared" si="631"/>
        <v>0</v>
      </c>
      <c r="N1340" s="105">
        <f t="shared" si="631"/>
        <v>0</v>
      </c>
      <c r="O1340" s="288"/>
      <c r="P1340" s="225"/>
    </row>
    <row r="1341" spans="1:22" x14ac:dyDescent="0.2">
      <c r="A1341" s="226"/>
      <c r="B1341" s="101" t="s">
        <v>535</v>
      </c>
      <c r="C1341" s="102"/>
      <c r="D1341" s="103"/>
      <c r="E1341" s="103"/>
      <c r="F1341" s="196"/>
      <c r="G1341" s="104"/>
      <c r="H1341" s="105">
        <f>H866+H963+H1228+H1335</f>
        <v>200</v>
      </c>
      <c r="I1341" s="105">
        <f t="shared" ref="I1341:N1341" si="632">I866+I963+I1228+I1335</f>
        <v>0</v>
      </c>
      <c r="J1341" s="105">
        <f t="shared" si="632"/>
        <v>0</v>
      </c>
      <c r="K1341" s="105">
        <f t="shared" si="632"/>
        <v>0</v>
      </c>
      <c r="L1341" s="105">
        <f t="shared" si="632"/>
        <v>200</v>
      </c>
      <c r="M1341" s="105">
        <f t="shared" si="632"/>
        <v>200</v>
      </c>
      <c r="N1341" s="105">
        <f t="shared" si="632"/>
        <v>200</v>
      </c>
      <c r="O1341" s="309"/>
      <c r="P1341" s="279"/>
    </row>
    <row r="1342" spans="1:22" hidden="1" x14ac:dyDescent="0.2">
      <c r="A1342" s="60"/>
      <c r="B1342" s="6" t="s">
        <v>40</v>
      </c>
      <c r="C1342" s="62"/>
      <c r="D1342" s="63"/>
      <c r="E1342" s="63"/>
      <c r="F1342" s="63"/>
      <c r="G1342" s="98"/>
      <c r="H1342" s="64">
        <f>H1344-H1336</f>
        <v>0</v>
      </c>
      <c r="I1342" s="64">
        <f t="shared" ref="I1342:N1342" si="633">I1344-I1336</f>
        <v>0</v>
      </c>
      <c r="J1342" s="64">
        <f t="shared" si="633"/>
        <v>0</v>
      </c>
      <c r="K1342" s="64">
        <f t="shared" si="633"/>
        <v>0</v>
      </c>
      <c r="L1342" s="64">
        <f t="shared" si="633"/>
        <v>0</v>
      </c>
      <c r="M1342" s="64">
        <f t="shared" si="633"/>
        <v>0</v>
      </c>
      <c r="N1342" s="64">
        <f t="shared" si="633"/>
        <v>0</v>
      </c>
      <c r="O1342" s="65"/>
      <c r="P1342" s="66"/>
    </row>
    <row r="1343" spans="1:22" hidden="1" x14ac:dyDescent="0.2">
      <c r="A1343" s="60"/>
      <c r="B1343" s="6"/>
      <c r="C1343" s="62"/>
      <c r="D1343" s="63"/>
      <c r="E1343" s="63"/>
      <c r="F1343" s="63"/>
      <c r="G1343" s="98"/>
      <c r="H1343" s="64"/>
      <c r="I1343" s="64"/>
      <c r="J1343" s="64"/>
      <c r="K1343" s="64"/>
      <c r="L1343" s="64"/>
      <c r="M1343" s="64"/>
      <c r="N1343" s="64"/>
      <c r="O1343" s="65"/>
      <c r="P1343" s="66"/>
    </row>
    <row r="1344" spans="1:22" hidden="1" x14ac:dyDescent="0.2">
      <c r="A1344" s="61"/>
      <c r="B1344" s="140" t="s">
        <v>40</v>
      </c>
      <c r="C1344" s="50"/>
      <c r="D1344" s="51"/>
      <c r="E1344" s="51"/>
      <c r="F1344" s="67"/>
      <c r="G1344" s="96"/>
      <c r="H1344" s="52">
        <f>H1345+H1354+H1366+H1369+H1370+H1371+H1361+H1362+H1363</f>
        <v>39839385.690000005</v>
      </c>
      <c r="I1344" s="52">
        <f t="shared" ref="I1344:N1344" si="634">I1345+I1354+I1366+I1369+I1370+I1371+I1361+I1362+I1363</f>
        <v>8109762.539069999</v>
      </c>
      <c r="J1344" s="52">
        <f t="shared" si="634"/>
        <v>11759234.614370001</v>
      </c>
      <c r="K1344" s="52">
        <f t="shared" si="634"/>
        <v>5799865.9365600003</v>
      </c>
      <c r="L1344" s="52">
        <f t="shared" si="634"/>
        <v>14170522.600000001</v>
      </c>
      <c r="M1344" s="52">
        <f t="shared" si="634"/>
        <v>38185745.099999994</v>
      </c>
      <c r="N1344" s="52">
        <f t="shared" si="634"/>
        <v>38407873.800000004</v>
      </c>
      <c r="O1344" s="68" t="s">
        <v>468</v>
      </c>
      <c r="P1344" s="69" t="s">
        <v>222</v>
      </c>
      <c r="S1344" s="68" t="s">
        <v>469</v>
      </c>
      <c r="T1344" s="68"/>
      <c r="U1344" s="68" t="s">
        <v>470</v>
      </c>
      <c r="V1344" s="68"/>
    </row>
    <row r="1345" spans="1:22" hidden="1" x14ac:dyDescent="0.2">
      <c r="A1345" s="61"/>
      <c r="B1345" s="141" t="s">
        <v>536</v>
      </c>
      <c r="C1345" s="59">
        <v>136</v>
      </c>
      <c r="D1345" s="51"/>
      <c r="E1345" s="51"/>
      <c r="F1345" s="67"/>
      <c r="G1345" s="97"/>
      <c r="H1345" s="52">
        <f>SUM(H1346:H1353)</f>
        <v>32485546.190000001</v>
      </c>
      <c r="I1345" s="52">
        <f t="shared" ref="I1345:N1345" si="635">SUM(I1346:I1353)</f>
        <v>7416738.7239999985</v>
      </c>
      <c r="J1345" s="52">
        <f t="shared" si="635"/>
        <v>10695015.576000001</v>
      </c>
      <c r="K1345" s="52">
        <f t="shared" si="635"/>
        <v>4839614.5600000005</v>
      </c>
      <c r="L1345" s="52">
        <f t="shared" si="635"/>
        <v>9534177.3300000001</v>
      </c>
      <c r="M1345" s="56">
        <f t="shared" si="635"/>
        <v>33613041.700000003</v>
      </c>
      <c r="N1345" s="56">
        <f t="shared" si="635"/>
        <v>35651607.500000007</v>
      </c>
      <c r="O1345" s="57">
        <f>SUM(O1346:O1353)</f>
        <v>33391301.199999999</v>
      </c>
      <c r="P1345" s="69">
        <f>H1345+H1354-O1345</f>
        <v>-9.9999979138374329E-3</v>
      </c>
      <c r="S1345" s="57">
        <f t="shared" ref="S1345:V1345" si="636">SUM(S1346:S1353)</f>
        <v>34844741.200000003</v>
      </c>
      <c r="T1345" s="57">
        <f>SUM(T1346:T1353)</f>
        <v>0</v>
      </c>
      <c r="U1345" s="57">
        <f t="shared" si="636"/>
        <v>36311021.600000009</v>
      </c>
      <c r="V1345" s="57">
        <f t="shared" si="636"/>
        <v>0</v>
      </c>
    </row>
    <row r="1346" spans="1:22" hidden="1" x14ac:dyDescent="0.2">
      <c r="A1346" s="61"/>
      <c r="B1346" s="141"/>
      <c r="C1346" s="59">
        <v>136</v>
      </c>
      <c r="D1346" s="51" t="s">
        <v>35</v>
      </c>
      <c r="E1346" s="51" t="s">
        <v>209</v>
      </c>
      <c r="F1346" s="67"/>
      <c r="G1346" s="97"/>
      <c r="H1346" s="52">
        <f t="shared" ref="H1346:N1346" si="637">H303+H304+H463+H549+H591+H592+H333</f>
        <v>10302164.699999999</v>
      </c>
      <c r="I1346" s="52">
        <f t="shared" si="637"/>
        <v>2437001.5999999996</v>
      </c>
      <c r="J1346" s="52">
        <f t="shared" si="637"/>
        <v>3215891.5</v>
      </c>
      <c r="K1346" s="52">
        <f t="shared" si="637"/>
        <v>1848630.2</v>
      </c>
      <c r="L1346" s="52">
        <f t="shared" si="637"/>
        <v>2800641.4</v>
      </c>
      <c r="M1346" s="56">
        <f t="shared" si="637"/>
        <v>10744056.4</v>
      </c>
      <c r="N1346" s="56">
        <f t="shared" si="637"/>
        <v>11314033.5</v>
      </c>
      <c r="O1346" s="57">
        <v>10313078.899999999</v>
      </c>
      <c r="P1346" s="69">
        <f>H1346+H1355-O1346</f>
        <v>0</v>
      </c>
      <c r="S1346" s="57">
        <v>10744056.4</v>
      </c>
      <c r="T1346" s="57">
        <f>S1346-M1346</f>
        <v>0</v>
      </c>
      <c r="U1346" s="57">
        <v>11314033.5</v>
      </c>
      <c r="V1346" s="57">
        <f>U1346-N1346</f>
        <v>0</v>
      </c>
    </row>
    <row r="1347" spans="1:22" ht="15.75" hidden="1" x14ac:dyDescent="0.2">
      <c r="A1347" s="71"/>
      <c r="B1347" s="141"/>
      <c r="C1347" s="59">
        <v>136</v>
      </c>
      <c r="D1347" s="51" t="s">
        <v>36</v>
      </c>
      <c r="E1347" s="51" t="s">
        <v>211</v>
      </c>
      <c r="F1347" s="67"/>
      <c r="G1347" s="97"/>
      <c r="H1347" s="52">
        <f t="shared" ref="H1347:N1347" si="638">H177+H367+H464+H465+H467+H468+H469+H476+H477+H550+H590+H593+H638+H639+H369</f>
        <v>19052912.789999999</v>
      </c>
      <c r="I1347" s="52">
        <f t="shared" si="638"/>
        <v>4331531.5799999991</v>
      </c>
      <c r="J1347" s="52">
        <f t="shared" si="638"/>
        <v>6765286.3000000007</v>
      </c>
      <c r="K1347" s="52">
        <f t="shared" si="638"/>
        <v>2420972.42</v>
      </c>
      <c r="L1347" s="52">
        <f t="shared" si="638"/>
        <v>5535122.4899999993</v>
      </c>
      <c r="M1347" s="56">
        <f t="shared" si="638"/>
        <v>19692301.399999999</v>
      </c>
      <c r="N1347" s="56">
        <f t="shared" si="638"/>
        <v>20924399.599999998</v>
      </c>
      <c r="O1347" s="57">
        <v>19107090.100000001</v>
      </c>
      <c r="P1347" s="69">
        <f>H1347+H1356-O1347</f>
        <v>-1.0000001639127731E-2</v>
      </c>
      <c r="S1347" s="157">
        <v>19782898.600000001</v>
      </c>
      <c r="T1347" s="54">
        <f>M1347+M1356-S1347</f>
        <v>0</v>
      </c>
      <c r="U1347" s="157">
        <v>20924399.600000001</v>
      </c>
      <c r="V1347" s="54">
        <f>N1347+N1357-U1347</f>
        <v>0</v>
      </c>
    </row>
    <row r="1348" spans="1:22" ht="15.75" hidden="1" x14ac:dyDescent="0.2">
      <c r="A1348" s="71"/>
      <c r="B1348" s="141"/>
      <c r="C1348" s="59">
        <v>136</v>
      </c>
      <c r="D1348" s="51" t="s">
        <v>173</v>
      </c>
      <c r="E1348" s="51" t="s">
        <v>215</v>
      </c>
      <c r="F1348" s="67"/>
      <c r="G1348" s="97"/>
      <c r="H1348" s="52">
        <f t="shared" ref="H1348:N1348" si="639">H66+H68+H70+H72+H471+H472+H594+H595</f>
        <v>230741.6</v>
      </c>
      <c r="I1348" s="52">
        <f t="shared" si="639"/>
        <v>53270.3</v>
      </c>
      <c r="J1348" s="52">
        <f t="shared" si="639"/>
        <v>55637.599999999999</v>
      </c>
      <c r="K1348" s="52">
        <f t="shared" si="639"/>
        <v>48550.9</v>
      </c>
      <c r="L1348" s="52">
        <f t="shared" si="639"/>
        <v>73282.799999999988</v>
      </c>
      <c r="M1348" s="56">
        <f t="shared" si="639"/>
        <v>249015.1</v>
      </c>
      <c r="N1348" s="56">
        <f t="shared" si="639"/>
        <v>260660.8</v>
      </c>
      <c r="O1348" s="157">
        <v>231803.2</v>
      </c>
      <c r="P1348" s="69">
        <f>H1348+H1357-O1348</f>
        <v>0</v>
      </c>
      <c r="S1348" s="157">
        <v>249015.1</v>
      </c>
      <c r="T1348" s="57">
        <f>S1348-M1348</f>
        <v>0</v>
      </c>
      <c r="U1348" s="157">
        <v>260660.8</v>
      </c>
      <c r="V1348" s="57">
        <f t="shared" ref="V1348:V1353" si="640">U1348-N1348</f>
        <v>0</v>
      </c>
    </row>
    <row r="1349" spans="1:22" hidden="1" x14ac:dyDescent="0.2">
      <c r="A1349" s="71"/>
      <c r="B1349" s="141"/>
      <c r="C1349" s="59">
        <v>136</v>
      </c>
      <c r="D1349" s="51" t="s">
        <v>39</v>
      </c>
      <c r="E1349" s="51"/>
      <c r="F1349" s="67"/>
      <c r="G1349" s="97"/>
      <c r="H1349" s="52"/>
      <c r="I1349" s="52"/>
      <c r="J1349" s="52"/>
      <c r="K1349" s="52"/>
      <c r="L1349" s="52"/>
      <c r="M1349" s="56"/>
      <c r="N1349" s="56"/>
      <c r="O1349" s="57"/>
      <c r="P1349" s="69">
        <f>H1349-O1349</f>
        <v>0</v>
      </c>
      <c r="S1349" s="57"/>
      <c r="T1349" s="57">
        <f t="shared" ref="T1349:T1353" si="641">S1349-M1349</f>
        <v>0</v>
      </c>
      <c r="U1349" s="57"/>
      <c r="V1349" s="57">
        <f t="shared" si="640"/>
        <v>0</v>
      </c>
    </row>
    <row r="1350" spans="1:22" ht="15.75" hidden="1" x14ac:dyDescent="0.2">
      <c r="A1350" s="71"/>
      <c r="B1350" s="141"/>
      <c r="C1350" s="59">
        <v>136</v>
      </c>
      <c r="D1350" s="51" t="s">
        <v>38</v>
      </c>
      <c r="E1350" s="51" t="s">
        <v>216</v>
      </c>
      <c r="F1350" s="67"/>
      <c r="G1350" s="96"/>
      <c r="H1350" s="52">
        <f t="shared" ref="H1350:N1350" si="642">H874+H1267+H174</f>
        <v>71382</v>
      </c>
      <c r="I1350" s="52">
        <f t="shared" si="642"/>
        <v>19500</v>
      </c>
      <c r="J1350" s="52">
        <f t="shared" si="642"/>
        <v>21000</v>
      </c>
      <c r="K1350" s="52">
        <f t="shared" si="642"/>
        <v>13000</v>
      </c>
      <c r="L1350" s="52">
        <f t="shared" si="642"/>
        <v>17882</v>
      </c>
      <c r="M1350" s="56">
        <f t="shared" si="642"/>
        <v>73911.100000000006</v>
      </c>
      <c r="N1350" s="56">
        <f t="shared" si="642"/>
        <v>76491.600000000006</v>
      </c>
      <c r="O1350" s="157">
        <v>73959.7</v>
      </c>
      <c r="P1350" s="69">
        <f>H1350+H1358-O1350</f>
        <v>0</v>
      </c>
      <c r="S1350" s="157">
        <v>76488.800000000003</v>
      </c>
      <c r="T1350" s="57">
        <f>M1350+M1358-S1350</f>
        <v>0</v>
      </c>
      <c r="U1350" s="57">
        <v>79069.3</v>
      </c>
      <c r="V1350" s="57">
        <f>N1350+N1358-U1350</f>
        <v>0</v>
      </c>
    </row>
    <row r="1351" spans="1:22" hidden="1" x14ac:dyDescent="0.2">
      <c r="A1351" s="61"/>
      <c r="B1351" s="141"/>
      <c r="C1351" s="59">
        <v>136</v>
      </c>
      <c r="D1351" s="51" t="s">
        <v>37</v>
      </c>
      <c r="E1351" s="51" t="s">
        <v>212</v>
      </c>
      <c r="F1351" s="67"/>
      <c r="G1351" s="96"/>
      <c r="H1351" s="52">
        <f t="shared" ref="H1351:N1351" si="643">H18+H19+H20+H21+H67+H69+H71+H73+H74+H140+H141+H142+H143+H175+H176+H178+H179+H180+H181+H366+H368+H406+H407+H432+H470+H473+H574+H635+H636+H637+H717+H718+H719+H834+H915+H947+H971+H972+H973+H974+H1002+H1003+H1035+H1034+H1070+H1072+H1138+H1139+H1164+H1204+H1236+H1268+H1269+H1270+H75+H720+H627+H818</f>
        <v>1200841.3</v>
      </c>
      <c r="I1351" s="52">
        <f t="shared" si="643"/>
        <v>170951.66400000002</v>
      </c>
      <c r="J1351" s="52">
        <f t="shared" si="643"/>
        <v>278315.35599999997</v>
      </c>
      <c r="K1351" s="52">
        <f t="shared" si="643"/>
        <v>271992.02999999997</v>
      </c>
      <c r="L1351" s="52">
        <f t="shared" si="643"/>
        <v>479582.25000000006</v>
      </c>
      <c r="M1351" s="52">
        <f t="shared" si="643"/>
        <v>1238475.2</v>
      </c>
      <c r="N1351" s="52">
        <f t="shared" si="643"/>
        <v>1450618.5999999999</v>
      </c>
      <c r="O1351" s="72">
        <v>1976245.5</v>
      </c>
      <c r="P1351" s="69">
        <f>H1351+H1359-O1351</f>
        <v>0</v>
      </c>
      <c r="S1351" s="57">
        <v>2323179.7999999998</v>
      </c>
      <c r="T1351" s="54">
        <f>M1351+M1359-S1351</f>
        <v>0</v>
      </c>
      <c r="U1351" s="57">
        <v>2057535</v>
      </c>
      <c r="V1351" s="54">
        <f>N1351+N1359-U1351</f>
        <v>0</v>
      </c>
    </row>
    <row r="1352" spans="1:22" hidden="1" x14ac:dyDescent="0.2">
      <c r="A1352" s="61"/>
      <c r="B1352" s="141"/>
      <c r="C1352" s="59">
        <v>136</v>
      </c>
      <c r="D1352" s="51" t="s">
        <v>44</v>
      </c>
      <c r="E1352" s="51" t="s">
        <v>215</v>
      </c>
      <c r="F1352" s="67"/>
      <c r="G1352" s="96"/>
      <c r="H1352" s="52">
        <f t="shared" ref="H1352:N1352" si="644">H466+H913+H931</f>
        <v>1626531.1</v>
      </c>
      <c r="I1352" s="52">
        <f t="shared" si="644"/>
        <v>404289.08</v>
      </c>
      <c r="J1352" s="52">
        <f t="shared" si="644"/>
        <v>358657.22</v>
      </c>
      <c r="K1352" s="52">
        <f t="shared" si="644"/>
        <v>236293.81</v>
      </c>
      <c r="L1352" s="52">
        <f t="shared" si="644"/>
        <v>627290.99</v>
      </c>
      <c r="M1352" s="52">
        <f t="shared" si="644"/>
        <v>1614309.8</v>
      </c>
      <c r="N1352" s="52">
        <f t="shared" si="644"/>
        <v>1624430.7</v>
      </c>
      <c r="O1352" s="57">
        <v>1688151.1</v>
      </c>
      <c r="P1352" s="69">
        <f>H1352+H1360-O1352</f>
        <v>0</v>
      </c>
      <c r="S1352" s="57">
        <v>1668129.8</v>
      </c>
      <c r="T1352" s="57">
        <f>M1352+M1360-S1352</f>
        <v>0</v>
      </c>
      <c r="U1352" s="57">
        <v>1674350.7</v>
      </c>
      <c r="V1352" s="57">
        <f>N1352+N1360-U1352</f>
        <v>0</v>
      </c>
    </row>
    <row r="1353" spans="1:22" ht="15.75" hidden="1" x14ac:dyDescent="0.2">
      <c r="A1353" s="61"/>
      <c r="B1353" s="141"/>
      <c r="C1353" s="59">
        <v>136</v>
      </c>
      <c r="D1353" s="51" t="s">
        <v>223</v>
      </c>
      <c r="E1353" s="51" t="s">
        <v>217</v>
      </c>
      <c r="F1353" s="67"/>
      <c r="G1353" s="96"/>
      <c r="H1353" s="52">
        <f t="shared" ref="H1353:N1353" si="645">H474+H475</f>
        <v>972.70000000000016</v>
      </c>
      <c r="I1353" s="52">
        <f t="shared" si="645"/>
        <v>194.5</v>
      </c>
      <c r="J1353" s="52">
        <f t="shared" si="645"/>
        <v>227.6</v>
      </c>
      <c r="K1353" s="52">
        <f t="shared" si="645"/>
        <v>175.2</v>
      </c>
      <c r="L1353" s="52">
        <f t="shared" si="645"/>
        <v>375.40000000000003</v>
      </c>
      <c r="M1353" s="56">
        <f t="shared" si="645"/>
        <v>972.7</v>
      </c>
      <c r="N1353" s="56">
        <f t="shared" si="645"/>
        <v>972.7</v>
      </c>
      <c r="O1353" s="157">
        <v>972.7</v>
      </c>
      <c r="P1353" s="69">
        <f>H1353-O1353</f>
        <v>0</v>
      </c>
      <c r="S1353" s="157">
        <v>972.7</v>
      </c>
      <c r="T1353" s="57">
        <f t="shared" si="641"/>
        <v>0</v>
      </c>
      <c r="U1353" s="157">
        <v>972.7</v>
      </c>
      <c r="V1353" s="57">
        <f t="shared" si="640"/>
        <v>0</v>
      </c>
    </row>
    <row r="1354" spans="1:22" hidden="1" x14ac:dyDescent="0.2">
      <c r="A1354" s="61"/>
      <c r="B1354" s="141" t="s">
        <v>537</v>
      </c>
      <c r="C1354" s="59">
        <v>136</v>
      </c>
      <c r="D1354" s="51"/>
      <c r="E1354" s="51"/>
      <c r="F1354" s="67"/>
      <c r="G1354" s="96"/>
      <c r="H1354" s="52">
        <f>SUM(H1355:H1360)</f>
        <v>905755.00000000023</v>
      </c>
      <c r="I1354" s="52">
        <f t="shared" ref="I1354:N1354" si="646">SUM(I1355:I1360)</f>
        <v>0</v>
      </c>
      <c r="J1354" s="52">
        <f t="shared" si="646"/>
        <v>0</v>
      </c>
      <c r="K1354" s="52">
        <f t="shared" si="646"/>
        <v>0</v>
      </c>
      <c r="L1354" s="52">
        <f t="shared" si="646"/>
        <v>905755.00000000023</v>
      </c>
      <c r="M1354" s="56">
        <f t="shared" si="646"/>
        <v>1231699.5</v>
      </c>
      <c r="N1354" s="56">
        <f t="shared" si="646"/>
        <v>659414.10000000009</v>
      </c>
      <c r="O1354" s="57"/>
      <c r="P1354" s="69"/>
      <c r="S1354" s="57"/>
      <c r="T1354" s="57"/>
      <c r="U1354" s="57"/>
      <c r="V1354" s="57"/>
    </row>
    <row r="1355" spans="1:22" hidden="1" x14ac:dyDescent="0.2">
      <c r="A1355" s="61"/>
      <c r="B1355" s="141"/>
      <c r="C1355" s="59"/>
      <c r="D1355" s="51" t="s">
        <v>35</v>
      </c>
      <c r="E1355" s="51" t="s">
        <v>209</v>
      </c>
      <c r="F1355" s="67"/>
      <c r="G1355" s="96"/>
      <c r="H1355" s="52">
        <f t="shared" ref="H1355:N1355" si="647">H596+H336</f>
        <v>10914.2</v>
      </c>
      <c r="I1355" s="52">
        <f t="shared" si="647"/>
        <v>0</v>
      </c>
      <c r="J1355" s="52">
        <f t="shared" si="647"/>
        <v>0</v>
      </c>
      <c r="K1355" s="52">
        <f t="shared" si="647"/>
        <v>0</v>
      </c>
      <c r="L1355" s="52">
        <f t="shared" si="647"/>
        <v>10914.2</v>
      </c>
      <c r="M1355" s="52">
        <f t="shared" si="647"/>
        <v>0</v>
      </c>
      <c r="N1355" s="52">
        <f t="shared" si="647"/>
        <v>0</v>
      </c>
      <c r="O1355" s="57"/>
      <c r="P1355" s="69"/>
      <c r="S1355" s="57"/>
      <c r="T1355" s="57"/>
      <c r="U1355" s="57"/>
      <c r="V1355" s="57"/>
    </row>
    <row r="1356" spans="1:22" hidden="1" x14ac:dyDescent="0.2">
      <c r="A1356" s="61"/>
      <c r="B1356" s="141"/>
      <c r="C1356" s="59"/>
      <c r="D1356" s="51" t="s">
        <v>36</v>
      </c>
      <c r="E1356" s="51" t="s">
        <v>211</v>
      </c>
      <c r="F1356" s="67"/>
      <c r="G1356" s="96"/>
      <c r="H1356" s="52">
        <f t="shared" ref="H1356:N1356" si="648">H597+H391</f>
        <v>54177.3</v>
      </c>
      <c r="I1356" s="52">
        <f t="shared" si="648"/>
        <v>0</v>
      </c>
      <c r="J1356" s="52">
        <f t="shared" si="648"/>
        <v>0</v>
      </c>
      <c r="K1356" s="52">
        <f t="shared" si="648"/>
        <v>0</v>
      </c>
      <c r="L1356" s="52">
        <f t="shared" si="648"/>
        <v>54177.3</v>
      </c>
      <c r="M1356" s="52">
        <f t="shared" si="648"/>
        <v>90597.2</v>
      </c>
      <c r="N1356" s="52">
        <f t="shared" si="648"/>
        <v>0</v>
      </c>
      <c r="O1356" s="57"/>
      <c r="P1356" s="69"/>
      <c r="S1356" s="57"/>
      <c r="T1356" s="57"/>
      <c r="U1356" s="57"/>
      <c r="V1356" s="57"/>
    </row>
    <row r="1357" spans="1:22" hidden="1" x14ac:dyDescent="0.2">
      <c r="A1357" s="61"/>
      <c r="B1357" s="141"/>
      <c r="C1357" s="59"/>
      <c r="D1357" s="51" t="s">
        <v>173</v>
      </c>
      <c r="E1357" s="51" t="s">
        <v>215</v>
      </c>
      <c r="F1357" s="67"/>
      <c r="G1357" s="96"/>
      <c r="H1357" s="52">
        <f t="shared" ref="H1357:N1357" si="649">H598</f>
        <v>1061.5999999999999</v>
      </c>
      <c r="I1357" s="52">
        <f t="shared" si="649"/>
        <v>0</v>
      </c>
      <c r="J1357" s="52">
        <f t="shared" si="649"/>
        <v>0</v>
      </c>
      <c r="K1357" s="52">
        <f t="shared" si="649"/>
        <v>0</v>
      </c>
      <c r="L1357" s="52">
        <f t="shared" si="649"/>
        <v>1061.5999999999999</v>
      </c>
      <c r="M1357" s="52">
        <f t="shared" si="649"/>
        <v>0</v>
      </c>
      <c r="N1357" s="52">
        <f t="shared" si="649"/>
        <v>0</v>
      </c>
      <c r="O1357" s="57"/>
      <c r="P1357" s="69"/>
      <c r="S1357" s="57"/>
      <c r="T1357" s="57"/>
      <c r="U1357" s="57"/>
      <c r="V1357" s="57"/>
    </row>
    <row r="1358" spans="1:22" hidden="1" x14ac:dyDescent="0.2">
      <c r="A1358" s="61"/>
      <c r="B1358" s="141"/>
      <c r="C1358" s="59"/>
      <c r="D1358" s="51" t="s">
        <v>38</v>
      </c>
      <c r="E1358" s="51" t="s">
        <v>216</v>
      </c>
      <c r="F1358" s="67"/>
      <c r="G1358" s="96"/>
      <c r="H1358" s="52">
        <f>H1332</f>
        <v>2577.6999999999998</v>
      </c>
      <c r="I1358" s="52">
        <f t="shared" ref="I1358:N1358" si="650">I1332</f>
        <v>0</v>
      </c>
      <c r="J1358" s="52">
        <f t="shared" si="650"/>
        <v>0</v>
      </c>
      <c r="K1358" s="52">
        <f t="shared" si="650"/>
        <v>0</v>
      </c>
      <c r="L1358" s="52">
        <f t="shared" si="650"/>
        <v>2577.6999999999998</v>
      </c>
      <c r="M1358" s="52">
        <f t="shared" si="650"/>
        <v>2577.6999999999998</v>
      </c>
      <c r="N1358" s="52">
        <f t="shared" si="650"/>
        <v>2577.6999999999998</v>
      </c>
      <c r="O1358" s="57"/>
      <c r="P1358" s="69"/>
      <c r="S1358" s="57"/>
      <c r="T1358" s="57"/>
      <c r="U1358" s="57"/>
      <c r="V1358" s="57"/>
    </row>
    <row r="1359" spans="1:22" hidden="1" x14ac:dyDescent="0.2">
      <c r="A1359" s="61"/>
      <c r="B1359" s="141"/>
      <c r="C1359" s="59"/>
      <c r="D1359" s="51" t="s">
        <v>37</v>
      </c>
      <c r="E1359" s="51" t="s">
        <v>212</v>
      </c>
      <c r="F1359" s="67"/>
      <c r="G1359" s="96"/>
      <c r="H1359" s="52">
        <f t="shared" ref="H1359:N1359" si="651">H25+H26+H27+H28+H76+H77+H78+H79+H80+H144+H145+H146+H147+H182+H408+H433+H575+H721+H722+H723+H835+H948+H1205+H1237+H81+H640+H641+H642</f>
        <v>775404.20000000019</v>
      </c>
      <c r="I1359" s="52">
        <f t="shared" si="651"/>
        <v>0</v>
      </c>
      <c r="J1359" s="52">
        <f t="shared" si="651"/>
        <v>0</v>
      </c>
      <c r="K1359" s="52">
        <f t="shared" si="651"/>
        <v>0</v>
      </c>
      <c r="L1359" s="52">
        <f t="shared" si="651"/>
        <v>775404.20000000019</v>
      </c>
      <c r="M1359" s="55">
        <f t="shared" si="651"/>
        <v>1084704.6000000001</v>
      </c>
      <c r="N1359" s="55">
        <f t="shared" si="651"/>
        <v>606916.40000000014</v>
      </c>
      <c r="O1359" s="57"/>
      <c r="P1359" s="69"/>
      <c r="S1359" s="57"/>
      <c r="T1359" s="57"/>
      <c r="U1359" s="57"/>
      <c r="V1359" s="57"/>
    </row>
    <row r="1360" spans="1:22" hidden="1" x14ac:dyDescent="0.2">
      <c r="A1360" s="61"/>
      <c r="B1360" s="141"/>
      <c r="C1360" s="109"/>
      <c r="D1360" s="51" t="s">
        <v>44</v>
      </c>
      <c r="E1360" s="51" t="s">
        <v>212</v>
      </c>
      <c r="F1360" s="67"/>
      <c r="G1360" s="96"/>
      <c r="H1360" s="52">
        <f t="shared" ref="H1360:N1360" si="652">H916</f>
        <v>61620</v>
      </c>
      <c r="I1360" s="52">
        <f t="shared" si="652"/>
        <v>0</v>
      </c>
      <c r="J1360" s="52">
        <f t="shared" si="652"/>
        <v>0</v>
      </c>
      <c r="K1360" s="52">
        <f t="shared" si="652"/>
        <v>0</v>
      </c>
      <c r="L1360" s="52">
        <f t="shared" si="652"/>
        <v>61620</v>
      </c>
      <c r="M1360" s="55">
        <f t="shared" si="652"/>
        <v>53820</v>
      </c>
      <c r="N1360" s="55">
        <f t="shared" si="652"/>
        <v>49920</v>
      </c>
      <c r="O1360" s="57"/>
      <c r="P1360" s="69"/>
      <c r="S1360" s="57"/>
      <c r="T1360" s="57"/>
      <c r="U1360" s="57"/>
      <c r="V1360" s="57"/>
    </row>
    <row r="1361" spans="1:22" hidden="1" x14ac:dyDescent="0.2">
      <c r="A1361" s="61"/>
      <c r="B1361" s="141" t="s">
        <v>538</v>
      </c>
      <c r="C1361" s="59">
        <v>136</v>
      </c>
      <c r="D1361" s="51"/>
      <c r="E1361" s="51"/>
      <c r="F1361" s="67"/>
      <c r="G1361" s="96"/>
      <c r="H1361" s="52">
        <f t="shared" ref="H1361:N1361" si="653">H306+H372+H373+H599+H977+H1005</f>
        <v>36343</v>
      </c>
      <c r="I1361" s="52">
        <f t="shared" si="653"/>
        <v>0</v>
      </c>
      <c r="J1361" s="52">
        <f t="shared" si="653"/>
        <v>23456.5</v>
      </c>
      <c r="K1361" s="52">
        <f t="shared" si="653"/>
        <v>0</v>
      </c>
      <c r="L1361" s="52">
        <f t="shared" si="653"/>
        <v>12886.5</v>
      </c>
      <c r="M1361" s="52">
        <f t="shared" si="653"/>
        <v>10526.3</v>
      </c>
      <c r="N1361" s="52">
        <f t="shared" si="653"/>
        <v>10526.3</v>
      </c>
      <c r="O1361" s="57"/>
      <c r="P1361" s="69"/>
      <c r="S1361" s="57"/>
      <c r="T1361" s="57"/>
      <c r="U1361" s="57"/>
      <c r="V1361" s="57"/>
    </row>
    <row r="1362" spans="1:22" hidden="1" x14ac:dyDescent="0.2">
      <c r="A1362" s="61"/>
      <c r="B1362" s="141" t="s">
        <v>539</v>
      </c>
      <c r="C1362" s="59">
        <v>136</v>
      </c>
      <c r="D1362" s="51"/>
      <c r="E1362" s="51"/>
      <c r="F1362" s="67"/>
      <c r="G1362" s="96"/>
      <c r="H1362" s="52">
        <f>H821</f>
        <v>3919</v>
      </c>
      <c r="I1362" s="52">
        <f t="shared" ref="I1362:N1362" si="654">I821</f>
        <v>0</v>
      </c>
      <c r="J1362" s="52">
        <f t="shared" si="654"/>
        <v>0</v>
      </c>
      <c r="K1362" s="52">
        <f t="shared" si="654"/>
        <v>0</v>
      </c>
      <c r="L1362" s="52">
        <f t="shared" si="654"/>
        <v>3919</v>
      </c>
      <c r="M1362" s="52">
        <f t="shared" si="654"/>
        <v>0</v>
      </c>
      <c r="N1362" s="52">
        <f t="shared" si="654"/>
        <v>0</v>
      </c>
      <c r="O1362" s="57">
        <v>3919</v>
      </c>
      <c r="P1362" s="69">
        <f>H1362-O1362</f>
        <v>0</v>
      </c>
      <c r="S1362" s="57"/>
      <c r="T1362" s="57"/>
      <c r="U1362" s="57"/>
      <c r="V1362" s="57"/>
    </row>
    <row r="1363" spans="1:22" hidden="1" x14ac:dyDescent="0.2">
      <c r="A1363" s="61"/>
      <c r="B1363" s="141" t="s">
        <v>540</v>
      </c>
      <c r="C1363" s="194">
        <v>136</v>
      </c>
      <c r="D1363" s="51"/>
      <c r="E1363" s="51"/>
      <c r="F1363" s="67"/>
      <c r="G1363" s="96"/>
      <c r="H1363" s="52">
        <f>H481</f>
        <v>200</v>
      </c>
      <c r="I1363" s="52">
        <f t="shared" ref="I1363:N1363" si="655">I481</f>
        <v>0</v>
      </c>
      <c r="J1363" s="52">
        <f t="shared" si="655"/>
        <v>0</v>
      </c>
      <c r="K1363" s="52">
        <f t="shared" si="655"/>
        <v>0</v>
      </c>
      <c r="L1363" s="52">
        <f t="shared" si="655"/>
        <v>200</v>
      </c>
      <c r="M1363" s="52">
        <f t="shared" si="655"/>
        <v>200</v>
      </c>
      <c r="N1363" s="52">
        <f t="shared" si="655"/>
        <v>200</v>
      </c>
      <c r="O1363" s="57"/>
      <c r="P1363" s="69"/>
      <c r="S1363" s="57"/>
      <c r="T1363" s="57"/>
      <c r="U1363" s="57"/>
      <c r="V1363" s="57"/>
    </row>
    <row r="1364" spans="1:22" hidden="1" x14ac:dyDescent="0.2">
      <c r="A1364" s="61"/>
      <c r="B1364" s="141" t="s">
        <v>52</v>
      </c>
      <c r="C1364" s="50"/>
      <c r="D1364" s="51"/>
      <c r="E1364" s="51"/>
      <c r="F1364" s="67"/>
      <c r="G1364" s="96"/>
      <c r="H1364" s="52"/>
      <c r="I1364" s="52"/>
      <c r="J1364" s="52"/>
      <c r="K1364" s="52"/>
      <c r="L1364" s="52"/>
      <c r="M1364" s="52"/>
      <c r="N1364" s="52"/>
      <c r="O1364" s="57"/>
      <c r="P1364" s="69"/>
      <c r="S1364" s="57"/>
      <c r="T1364" s="57"/>
      <c r="U1364" s="57"/>
      <c r="V1364" s="57"/>
    </row>
    <row r="1365" spans="1:22" hidden="1" x14ac:dyDescent="0.2">
      <c r="A1365" s="61"/>
      <c r="B1365" s="141" t="s">
        <v>53</v>
      </c>
      <c r="C1365" s="50"/>
      <c r="D1365" s="51"/>
      <c r="E1365" s="51"/>
      <c r="F1365" s="51"/>
      <c r="G1365" s="96"/>
      <c r="H1365" s="52"/>
      <c r="I1365" s="52"/>
      <c r="J1365" s="52"/>
      <c r="K1365" s="52"/>
      <c r="L1365" s="52"/>
      <c r="M1365" s="52"/>
      <c r="N1365" s="52"/>
      <c r="O1365" s="57"/>
      <c r="P1365" s="69"/>
      <c r="S1365" s="57"/>
      <c r="T1365" s="57"/>
      <c r="U1365" s="57"/>
      <c r="V1365" s="57"/>
    </row>
    <row r="1366" spans="1:22" hidden="1" x14ac:dyDescent="0.2">
      <c r="A1366" s="61"/>
      <c r="B1366" s="141" t="s">
        <v>54</v>
      </c>
      <c r="C1366" s="50">
        <v>131</v>
      </c>
      <c r="D1366" s="51"/>
      <c r="E1366" s="51"/>
      <c r="F1366" s="51"/>
      <c r="G1366" s="96"/>
      <c r="H1366" s="52">
        <f>H975+H1036+H1071+H1163</f>
        <v>2000</v>
      </c>
      <c r="I1366" s="52">
        <f t="shared" ref="I1366:N1366" si="656">I975+I1036+I1071+I1163</f>
        <v>970</v>
      </c>
      <c r="J1366" s="52">
        <f t="shared" si="656"/>
        <v>700</v>
      </c>
      <c r="K1366" s="52">
        <f t="shared" si="656"/>
        <v>60</v>
      </c>
      <c r="L1366" s="52">
        <f t="shared" si="656"/>
        <v>270</v>
      </c>
      <c r="M1366" s="52">
        <f t="shared" si="656"/>
        <v>2000</v>
      </c>
      <c r="N1366" s="52">
        <f t="shared" si="656"/>
        <v>2000</v>
      </c>
      <c r="O1366" s="57">
        <v>2000</v>
      </c>
      <c r="P1366" s="69">
        <f>H1366-O1366</f>
        <v>0</v>
      </c>
      <c r="S1366" s="57"/>
      <c r="T1366" s="57"/>
      <c r="U1366" s="57"/>
      <c r="V1366" s="57"/>
    </row>
    <row r="1367" spans="1:22" hidden="1" x14ac:dyDescent="0.2">
      <c r="A1367" s="61"/>
      <c r="B1367" s="141" t="s">
        <v>55</v>
      </c>
      <c r="C1367" s="50">
        <v>105</v>
      </c>
      <c r="D1367" s="51"/>
      <c r="E1367" s="51"/>
      <c r="F1367" s="51"/>
      <c r="G1367" s="96"/>
      <c r="H1367" s="52"/>
      <c r="I1367" s="52"/>
      <c r="J1367" s="52"/>
      <c r="K1367" s="52"/>
      <c r="L1367" s="52"/>
      <c r="M1367" s="52"/>
      <c r="N1367" s="52"/>
      <c r="O1367" s="57"/>
      <c r="P1367" s="69"/>
      <c r="S1367" s="57"/>
      <c r="T1367" s="57"/>
      <c r="U1367" s="57"/>
      <c r="V1367" s="57"/>
    </row>
    <row r="1368" spans="1:22" hidden="1" x14ac:dyDescent="0.2">
      <c r="A1368" s="61"/>
      <c r="B1368" s="141" t="s">
        <v>73</v>
      </c>
      <c r="C1368" s="51" t="s">
        <v>72</v>
      </c>
      <c r="D1368" s="51"/>
      <c r="E1368" s="51"/>
      <c r="F1368" s="51"/>
      <c r="G1368" s="96"/>
      <c r="H1368" s="52"/>
      <c r="I1368" s="52"/>
      <c r="J1368" s="52"/>
      <c r="K1368" s="52"/>
      <c r="L1368" s="52"/>
      <c r="M1368" s="52"/>
      <c r="N1368" s="52"/>
      <c r="O1368" s="57"/>
      <c r="P1368" s="69"/>
      <c r="S1368" s="57"/>
      <c r="T1368" s="57"/>
      <c r="U1368" s="57"/>
      <c r="V1368" s="57"/>
    </row>
    <row r="1369" spans="1:22" hidden="1" x14ac:dyDescent="0.2">
      <c r="A1369" s="61"/>
      <c r="B1369" s="141" t="s">
        <v>58</v>
      </c>
      <c r="C1369" s="59">
        <v>124</v>
      </c>
      <c r="D1369" s="51"/>
      <c r="E1369" s="51"/>
      <c r="F1369" s="67"/>
      <c r="G1369" s="96"/>
      <c r="H1369" s="52">
        <f t="shared" ref="H1369:N1369" si="657">H16+H17+H22+H265+H266+H267+H268+H269+H302+H329+H330+H331+H332+H364+H365</f>
        <v>4159388.3</v>
      </c>
      <c r="I1369" s="52">
        <f t="shared" si="657"/>
        <v>692053.81507000001</v>
      </c>
      <c r="J1369" s="52">
        <f t="shared" si="657"/>
        <v>1036702.53837</v>
      </c>
      <c r="K1369" s="52">
        <f t="shared" si="657"/>
        <v>960191.37656000012</v>
      </c>
      <c r="L1369" s="52">
        <f t="shared" si="657"/>
        <v>1470440.57</v>
      </c>
      <c r="M1369" s="52">
        <f t="shared" si="657"/>
        <v>2357288.7999999998</v>
      </c>
      <c r="N1369" s="52">
        <f t="shared" si="657"/>
        <v>1653885.8000000003</v>
      </c>
      <c r="O1369" s="57">
        <v>6312153.5</v>
      </c>
      <c r="P1369" s="69">
        <f>H1369+H1370-O1369</f>
        <v>0</v>
      </c>
      <c r="S1369" s="57">
        <v>3303285.7</v>
      </c>
      <c r="T1369" s="57">
        <f>M1369+M1370-S1369</f>
        <v>0</v>
      </c>
      <c r="U1369" s="57">
        <v>2043389.9</v>
      </c>
      <c r="V1369" s="57">
        <f>N1369+N1370-U1369</f>
        <v>0</v>
      </c>
    </row>
    <row r="1370" spans="1:22" hidden="1" x14ac:dyDescent="0.2">
      <c r="A1370" s="61"/>
      <c r="B1370" s="141" t="s">
        <v>62</v>
      </c>
      <c r="C1370" s="59">
        <v>124</v>
      </c>
      <c r="D1370" s="51"/>
      <c r="E1370" s="51"/>
      <c r="F1370" s="67"/>
      <c r="G1370" s="96"/>
      <c r="H1370" s="52">
        <f t="shared" ref="H1370:N1370" si="658">H23+H24+H270+H271+H272+H334+H335</f>
        <v>2152765.2000000002</v>
      </c>
      <c r="I1370" s="52">
        <f t="shared" si="658"/>
        <v>0</v>
      </c>
      <c r="J1370" s="52">
        <f t="shared" si="658"/>
        <v>0</v>
      </c>
      <c r="K1370" s="52">
        <f t="shared" si="658"/>
        <v>0</v>
      </c>
      <c r="L1370" s="52">
        <f t="shared" si="658"/>
        <v>2152765.2000000002</v>
      </c>
      <c r="M1370" s="52">
        <f t="shared" si="658"/>
        <v>945996.9</v>
      </c>
      <c r="N1370" s="52">
        <f t="shared" si="658"/>
        <v>389504.1</v>
      </c>
      <c r="O1370" s="57"/>
      <c r="P1370" s="69"/>
      <c r="S1370" s="57"/>
      <c r="T1370" s="57"/>
      <c r="U1370" s="57"/>
      <c r="V1370" s="57"/>
    </row>
    <row r="1371" spans="1:22" hidden="1" x14ac:dyDescent="0.2">
      <c r="A1371" s="61"/>
      <c r="B1371" s="141" t="s">
        <v>59</v>
      </c>
      <c r="C1371" s="59">
        <v>124</v>
      </c>
      <c r="D1371" s="51"/>
      <c r="E1371" s="51"/>
      <c r="F1371" s="67"/>
      <c r="G1371" s="96"/>
      <c r="H1371" s="49">
        <f t="shared" ref="H1371:N1371" si="659">H29+H273+H337+H371</f>
        <v>93469</v>
      </c>
      <c r="I1371" s="49">
        <f t="shared" si="659"/>
        <v>0</v>
      </c>
      <c r="J1371" s="49">
        <f t="shared" si="659"/>
        <v>3360</v>
      </c>
      <c r="K1371" s="49">
        <f t="shared" si="659"/>
        <v>0</v>
      </c>
      <c r="L1371" s="49">
        <f t="shared" si="659"/>
        <v>90109</v>
      </c>
      <c r="M1371" s="49">
        <f t="shared" si="659"/>
        <v>24991.9</v>
      </c>
      <c r="N1371" s="49">
        <f t="shared" si="659"/>
        <v>40736</v>
      </c>
      <c r="O1371" s="57"/>
      <c r="P1371" s="69"/>
      <c r="S1371" s="57"/>
      <c r="T1371" s="57"/>
      <c r="U1371" s="57"/>
      <c r="V1371" s="57"/>
    </row>
    <row r="1372" spans="1:22" hidden="1" x14ac:dyDescent="0.2">
      <c r="A1372" s="61"/>
      <c r="B1372" s="141" t="s">
        <v>60</v>
      </c>
      <c r="C1372" s="59">
        <v>210</v>
      </c>
      <c r="D1372" s="51"/>
      <c r="E1372" s="51"/>
      <c r="F1372" s="67"/>
      <c r="G1372" s="96"/>
      <c r="H1372" s="52"/>
      <c r="I1372" s="52"/>
      <c r="J1372" s="52"/>
      <c r="K1372" s="52"/>
      <c r="L1372" s="52"/>
      <c r="M1372" s="52"/>
      <c r="N1372" s="52"/>
      <c r="O1372" s="57"/>
      <c r="P1372" s="69"/>
      <c r="S1372" s="57"/>
      <c r="T1372" s="57"/>
      <c r="U1372" s="57"/>
      <c r="V1372" s="57"/>
    </row>
    <row r="1373" spans="1:22" hidden="1" x14ac:dyDescent="0.2">
      <c r="A1373" s="71"/>
      <c r="B1373" s="141" t="s">
        <v>61</v>
      </c>
      <c r="C1373" s="59">
        <v>210</v>
      </c>
      <c r="D1373" s="51"/>
      <c r="E1373" s="51"/>
      <c r="F1373" s="67"/>
      <c r="G1373" s="96"/>
      <c r="H1373" s="52"/>
      <c r="I1373" s="52"/>
      <c r="J1373" s="52"/>
      <c r="K1373" s="52"/>
      <c r="L1373" s="52"/>
      <c r="M1373" s="52"/>
      <c r="N1373" s="52"/>
      <c r="O1373" s="57"/>
      <c r="P1373" s="69"/>
      <c r="S1373" s="108"/>
      <c r="T1373" s="108"/>
      <c r="U1373" s="108"/>
      <c r="V1373" s="108"/>
    </row>
    <row r="1374" spans="1:22" hidden="1" x14ac:dyDescent="0.2">
      <c r="A1374" s="61"/>
      <c r="B1374" s="6" t="s">
        <v>63</v>
      </c>
      <c r="C1374" s="50"/>
      <c r="D1374" s="51"/>
      <c r="E1374" s="51"/>
      <c r="F1374" s="67"/>
      <c r="G1374" s="96"/>
      <c r="H1374" s="52">
        <f>H1371-H1378</f>
        <v>93469</v>
      </c>
      <c r="I1374" s="52">
        <f t="shared" ref="I1374:N1374" si="660">I1371-I1378</f>
        <v>0</v>
      </c>
      <c r="J1374" s="52">
        <f t="shared" si="660"/>
        <v>3360</v>
      </c>
      <c r="K1374" s="52">
        <f t="shared" si="660"/>
        <v>0</v>
      </c>
      <c r="L1374" s="52">
        <f t="shared" si="660"/>
        <v>90109</v>
      </c>
      <c r="M1374" s="56">
        <f t="shared" si="660"/>
        <v>24991.9</v>
      </c>
      <c r="N1374" s="56">
        <f t="shared" si="660"/>
        <v>40736</v>
      </c>
      <c r="O1374" s="57"/>
      <c r="P1374" s="69"/>
      <c r="S1374" s="108"/>
      <c r="T1374" s="108"/>
      <c r="U1374" s="108"/>
      <c r="V1374" s="108"/>
    </row>
    <row r="1375" spans="1:22" hidden="1" x14ac:dyDescent="0.2">
      <c r="A1375" s="61"/>
      <c r="B1375" s="141" t="s">
        <v>58</v>
      </c>
      <c r="C1375" s="50"/>
      <c r="D1375" s="51"/>
      <c r="E1375" s="51"/>
      <c r="F1375" s="51"/>
      <c r="G1375" s="96"/>
      <c r="H1375" s="52">
        <f>H1369</f>
        <v>4159388.3</v>
      </c>
      <c r="I1375" s="52">
        <f t="shared" ref="I1375:N1375" si="661">I1369-I352</f>
        <v>692053.81507000001</v>
      </c>
      <c r="J1375" s="52">
        <f t="shared" si="661"/>
        <v>1036702.53837</v>
      </c>
      <c r="K1375" s="52">
        <f t="shared" si="661"/>
        <v>960191.37656000012</v>
      </c>
      <c r="L1375" s="52">
        <f t="shared" si="661"/>
        <v>1470440.57</v>
      </c>
      <c r="M1375" s="56">
        <f t="shared" si="661"/>
        <v>2357288.7999999998</v>
      </c>
      <c r="N1375" s="56">
        <f t="shared" si="661"/>
        <v>1653885.8000000003</v>
      </c>
      <c r="O1375" s="57"/>
      <c r="P1375" s="69"/>
      <c r="S1375" s="108"/>
      <c r="T1375" s="108"/>
      <c r="U1375" s="108"/>
      <c r="V1375" s="108"/>
    </row>
    <row r="1376" spans="1:22" hidden="1" x14ac:dyDescent="0.2">
      <c r="A1376" s="61"/>
      <c r="B1376" s="141" t="s">
        <v>62</v>
      </c>
      <c r="C1376" s="50"/>
      <c r="D1376" s="51"/>
      <c r="E1376" s="51"/>
      <c r="F1376" s="51"/>
      <c r="G1376" s="96"/>
      <c r="H1376" s="52">
        <f>H1370</f>
        <v>2152765.2000000002</v>
      </c>
      <c r="I1376" s="52">
        <f t="shared" ref="I1376:N1376" si="662">I1370</f>
        <v>0</v>
      </c>
      <c r="J1376" s="52">
        <f t="shared" si="662"/>
        <v>0</v>
      </c>
      <c r="K1376" s="52">
        <f t="shared" si="662"/>
        <v>0</v>
      </c>
      <c r="L1376" s="52">
        <f t="shared" si="662"/>
        <v>2152765.2000000002</v>
      </c>
      <c r="M1376" s="56">
        <f t="shared" si="662"/>
        <v>945996.9</v>
      </c>
      <c r="N1376" s="56">
        <f t="shared" si="662"/>
        <v>389504.1</v>
      </c>
      <c r="O1376" s="57"/>
      <c r="P1376" s="69"/>
      <c r="S1376" s="108"/>
      <c r="T1376" s="108"/>
      <c r="U1376" s="108"/>
      <c r="V1376" s="108"/>
    </row>
    <row r="1377" spans="1:22" hidden="1" x14ac:dyDescent="0.2">
      <c r="A1377" s="61"/>
      <c r="B1377" s="141" t="s">
        <v>73</v>
      </c>
      <c r="C1377" s="50"/>
      <c r="D1377" s="51"/>
      <c r="E1377" s="51"/>
      <c r="F1377" s="51"/>
      <c r="G1377" s="96"/>
      <c r="H1377" s="52"/>
      <c r="I1377" s="52"/>
      <c r="J1377" s="52"/>
      <c r="K1377" s="52"/>
      <c r="L1377" s="52"/>
      <c r="M1377" s="52"/>
      <c r="N1377" s="52"/>
      <c r="O1377" s="57"/>
      <c r="P1377" s="69"/>
      <c r="S1377" s="108"/>
      <c r="T1377" s="108"/>
      <c r="U1377" s="108"/>
      <c r="V1377" s="108"/>
    </row>
    <row r="1378" spans="1:22" hidden="1" x14ac:dyDescent="0.2">
      <c r="A1378" s="61"/>
      <c r="B1378" s="141" t="s">
        <v>317</v>
      </c>
      <c r="C1378" s="50"/>
      <c r="D1378" s="51"/>
      <c r="E1378" s="51"/>
      <c r="F1378" s="51"/>
      <c r="G1378" s="96"/>
      <c r="H1378" s="52"/>
      <c r="I1378" s="52"/>
      <c r="J1378" s="52"/>
      <c r="K1378" s="52"/>
      <c r="L1378" s="52"/>
      <c r="M1378" s="56"/>
      <c r="N1378" s="56"/>
      <c r="O1378" s="57"/>
      <c r="P1378" s="69"/>
      <c r="S1378" s="108"/>
      <c r="T1378" s="108"/>
      <c r="U1378" s="108"/>
      <c r="V1378" s="108"/>
    </row>
    <row r="1379" spans="1:22" hidden="1" x14ac:dyDescent="0.2">
      <c r="A1379" s="61"/>
      <c r="B1379" s="142"/>
      <c r="C1379" s="62"/>
      <c r="D1379" s="63"/>
      <c r="E1379" s="63"/>
      <c r="F1379" s="63"/>
      <c r="G1379" s="98"/>
      <c r="H1379" s="73"/>
      <c r="I1379" s="73"/>
      <c r="J1379" s="73"/>
      <c r="K1379" s="73"/>
      <c r="L1379" s="73"/>
      <c r="M1379" s="73"/>
      <c r="N1379" s="74"/>
      <c r="O1379" s="57"/>
      <c r="P1379" s="58"/>
      <c r="S1379" s="108"/>
      <c r="T1379" s="108"/>
      <c r="U1379" s="108"/>
      <c r="V1379" s="108"/>
    </row>
    <row r="1380" spans="1:22" hidden="1" x14ac:dyDescent="0.2">
      <c r="A1380" s="297" t="s">
        <v>21</v>
      </c>
      <c r="B1380" s="124" t="s">
        <v>65</v>
      </c>
      <c r="C1380" s="50"/>
      <c r="D1380" s="51"/>
      <c r="E1380" s="51"/>
      <c r="F1380" s="70"/>
      <c r="G1380" s="97"/>
      <c r="H1380" s="52">
        <f t="shared" ref="H1380:N1380" si="663">H712</f>
        <v>0</v>
      </c>
      <c r="I1380" s="52">
        <f t="shared" si="663"/>
        <v>0</v>
      </c>
      <c r="J1380" s="52">
        <f t="shared" si="663"/>
        <v>0</v>
      </c>
      <c r="K1380" s="52">
        <f t="shared" si="663"/>
        <v>0</v>
      </c>
      <c r="L1380" s="52">
        <f t="shared" si="663"/>
        <v>0</v>
      </c>
      <c r="M1380" s="56">
        <f t="shared" si="663"/>
        <v>0</v>
      </c>
      <c r="N1380" s="56">
        <f t="shared" si="663"/>
        <v>0</v>
      </c>
      <c r="O1380" s="75"/>
      <c r="P1380" s="76"/>
      <c r="S1380" s="108"/>
      <c r="T1380" s="108"/>
      <c r="U1380" s="108"/>
      <c r="V1380" s="108"/>
    </row>
    <row r="1381" spans="1:22" hidden="1" x14ac:dyDescent="0.2">
      <c r="A1381" s="298"/>
      <c r="B1381" s="124" t="s">
        <v>13</v>
      </c>
      <c r="C1381" s="50"/>
      <c r="D1381" s="51"/>
      <c r="E1381" s="51"/>
      <c r="F1381" s="70"/>
      <c r="G1381" s="97"/>
      <c r="H1381" s="52"/>
      <c r="I1381" s="52"/>
      <c r="J1381" s="52"/>
      <c r="K1381" s="52"/>
      <c r="L1381" s="52"/>
      <c r="M1381" s="56"/>
      <c r="N1381" s="56"/>
      <c r="O1381" s="57"/>
      <c r="P1381" s="58"/>
      <c r="S1381" s="108"/>
      <c r="T1381" s="108"/>
      <c r="U1381" s="108"/>
      <c r="V1381" s="108"/>
    </row>
    <row r="1382" spans="1:22" hidden="1" x14ac:dyDescent="0.2">
      <c r="A1382" s="298"/>
      <c r="B1382" s="124" t="s">
        <v>14</v>
      </c>
      <c r="C1382" s="50"/>
      <c r="D1382" s="51"/>
      <c r="E1382" s="51"/>
      <c r="F1382" s="70"/>
      <c r="G1382" s="97"/>
      <c r="H1382" s="52"/>
      <c r="I1382" s="52"/>
      <c r="J1382" s="52"/>
      <c r="K1382" s="52"/>
      <c r="L1382" s="52"/>
      <c r="M1382" s="56"/>
      <c r="N1382" s="56"/>
      <c r="O1382" s="57"/>
      <c r="P1382" s="58"/>
      <c r="S1382" s="108"/>
      <c r="T1382" s="108"/>
      <c r="U1382" s="108"/>
      <c r="V1382" s="108"/>
    </row>
    <row r="1383" spans="1:22" hidden="1" x14ac:dyDescent="0.2">
      <c r="A1383" s="298"/>
      <c r="B1383" s="124" t="s">
        <v>15</v>
      </c>
      <c r="C1383" s="50"/>
      <c r="D1383" s="51"/>
      <c r="E1383" s="51"/>
      <c r="F1383" s="70"/>
      <c r="G1383" s="97"/>
      <c r="H1383" s="52">
        <f t="shared" ref="H1383:N1383" si="664">H716</f>
        <v>28497.949999999997</v>
      </c>
      <c r="I1383" s="52">
        <f t="shared" si="664"/>
        <v>0</v>
      </c>
      <c r="J1383" s="52">
        <f t="shared" si="664"/>
        <v>0</v>
      </c>
      <c r="K1383" s="52">
        <f t="shared" si="664"/>
        <v>2515</v>
      </c>
      <c r="L1383" s="52">
        <f t="shared" si="664"/>
        <v>25982.949999999997</v>
      </c>
      <c r="M1383" s="56">
        <f t="shared" si="664"/>
        <v>0</v>
      </c>
      <c r="N1383" s="56">
        <f t="shared" si="664"/>
        <v>0</v>
      </c>
      <c r="O1383" s="57"/>
      <c r="P1383" s="58"/>
      <c r="S1383" s="108"/>
      <c r="T1383" s="108"/>
      <c r="U1383" s="108"/>
      <c r="V1383" s="108"/>
    </row>
    <row r="1384" spans="1:22" hidden="1" x14ac:dyDescent="0.2">
      <c r="A1384" s="299"/>
      <c r="B1384" s="124" t="s">
        <v>12</v>
      </c>
      <c r="C1384" s="50"/>
      <c r="D1384" s="51"/>
      <c r="E1384" s="51"/>
      <c r="F1384" s="70"/>
      <c r="G1384" s="97"/>
      <c r="H1384" s="52" t="e">
        <f>#REF!</f>
        <v>#REF!</v>
      </c>
      <c r="I1384" s="52" t="e">
        <f>#REF!</f>
        <v>#REF!</v>
      </c>
      <c r="J1384" s="52" t="e">
        <f>#REF!</f>
        <v>#REF!</v>
      </c>
      <c r="K1384" s="52">
        <v>0</v>
      </c>
      <c r="L1384" s="52" t="e">
        <f>#REF!</f>
        <v>#REF!</v>
      </c>
      <c r="M1384" s="56" t="e">
        <f>#REF!</f>
        <v>#REF!</v>
      </c>
      <c r="N1384" s="56" t="e">
        <f>#REF!</f>
        <v>#REF!</v>
      </c>
      <c r="O1384" s="57"/>
      <c r="P1384" s="58"/>
      <c r="S1384" s="108"/>
      <c r="T1384" s="108"/>
      <c r="U1384" s="108"/>
      <c r="V1384" s="108"/>
    </row>
    <row r="1385" spans="1:22" hidden="1" x14ac:dyDescent="0.2">
      <c r="A1385" s="77" t="s">
        <v>171</v>
      </c>
      <c r="B1385" s="137"/>
      <c r="C1385" s="78"/>
      <c r="D1385" s="78"/>
      <c r="E1385" s="78"/>
      <c r="F1385" s="78"/>
      <c r="G1385" s="99"/>
      <c r="H1385" s="162"/>
      <c r="I1385" s="162"/>
      <c r="J1385" s="162"/>
      <c r="K1385" s="162"/>
      <c r="L1385" s="162"/>
      <c r="M1385" s="79"/>
      <c r="N1385" s="79"/>
      <c r="O1385" s="57"/>
      <c r="P1385" s="80"/>
      <c r="S1385" s="108"/>
      <c r="T1385" s="108"/>
      <c r="U1385" s="108"/>
      <c r="V1385" s="108"/>
    </row>
    <row r="1386" spans="1:22" hidden="1" x14ac:dyDescent="0.2">
      <c r="A1386" s="81"/>
      <c r="B1386" s="141" t="s">
        <v>56</v>
      </c>
      <c r="C1386" s="53">
        <v>136</v>
      </c>
      <c r="D1386" s="82"/>
      <c r="E1386" s="82"/>
      <c r="F1386" s="82"/>
      <c r="G1386" s="100"/>
      <c r="H1386" s="52" t="e">
        <f>H1345-H1398-H1405-H1416</f>
        <v>#REF!</v>
      </c>
      <c r="I1386" s="52" t="e">
        <f t="shared" ref="I1386:N1386" si="665">I1345-I1398-I1405-I1416</f>
        <v>#REF!</v>
      </c>
      <c r="J1386" s="52" t="e">
        <f t="shared" si="665"/>
        <v>#REF!</v>
      </c>
      <c r="K1386" s="52" t="e">
        <f t="shared" si="665"/>
        <v>#REF!</v>
      </c>
      <c r="L1386" s="52" t="e">
        <f t="shared" si="665"/>
        <v>#REF!</v>
      </c>
      <c r="M1386" s="56" t="e">
        <f t="shared" si="665"/>
        <v>#REF!</v>
      </c>
      <c r="N1386" s="56" t="e">
        <f t="shared" si="665"/>
        <v>#REF!</v>
      </c>
      <c r="O1386" s="57"/>
      <c r="P1386" s="83"/>
      <c r="S1386" s="108"/>
      <c r="T1386" s="108"/>
      <c r="U1386" s="108"/>
      <c r="V1386" s="108"/>
    </row>
    <row r="1387" spans="1:22" hidden="1" x14ac:dyDescent="0.2">
      <c r="A1387" s="81"/>
      <c r="B1387" s="141" t="s">
        <v>166</v>
      </c>
      <c r="C1387" s="53">
        <v>136</v>
      </c>
      <c r="D1387" s="82"/>
      <c r="E1387" s="82"/>
      <c r="F1387" s="82"/>
      <c r="G1387" s="100"/>
      <c r="H1387" s="52">
        <f>H1354-H1412</f>
        <v>903177.30000000028</v>
      </c>
      <c r="I1387" s="52">
        <f t="shared" ref="I1387:N1387" si="666">I1354-I1412</f>
        <v>0</v>
      </c>
      <c r="J1387" s="52">
        <f t="shared" si="666"/>
        <v>0</v>
      </c>
      <c r="K1387" s="52">
        <f t="shared" si="666"/>
        <v>0</v>
      </c>
      <c r="L1387" s="52">
        <f t="shared" si="666"/>
        <v>903177.30000000028</v>
      </c>
      <c r="M1387" s="56">
        <f t="shared" si="666"/>
        <v>1229121.8</v>
      </c>
      <c r="N1387" s="56">
        <f t="shared" si="666"/>
        <v>656836.40000000014</v>
      </c>
      <c r="O1387" s="57"/>
      <c r="P1387" s="83"/>
      <c r="S1387" s="108"/>
      <c r="T1387" s="108"/>
      <c r="U1387" s="108"/>
      <c r="V1387" s="108"/>
    </row>
    <row r="1388" spans="1:22" hidden="1" x14ac:dyDescent="0.2">
      <c r="A1388" s="81"/>
      <c r="B1388" s="141" t="s">
        <v>57</v>
      </c>
      <c r="C1388" s="53">
        <v>136</v>
      </c>
      <c r="D1388" s="82"/>
      <c r="E1388" s="82"/>
      <c r="F1388" s="82"/>
      <c r="G1388" s="100"/>
      <c r="H1388" s="52">
        <f t="shared" ref="H1388:N1388" si="667">H1361-H1406</f>
        <v>-25657</v>
      </c>
      <c r="I1388" s="52">
        <f t="shared" si="667"/>
        <v>-14700</v>
      </c>
      <c r="J1388" s="52">
        <f t="shared" si="667"/>
        <v>19196.5</v>
      </c>
      <c r="K1388" s="52">
        <f t="shared" si="667"/>
        <v>-35720</v>
      </c>
      <c r="L1388" s="52">
        <f t="shared" si="667"/>
        <v>5566.5</v>
      </c>
      <c r="M1388" s="56">
        <f t="shared" si="667"/>
        <v>-51473.7</v>
      </c>
      <c r="N1388" s="56">
        <f t="shared" si="667"/>
        <v>-51473.7</v>
      </c>
      <c r="O1388" s="57"/>
      <c r="P1388" s="83"/>
      <c r="S1388" s="108"/>
      <c r="T1388" s="108"/>
      <c r="U1388" s="108"/>
      <c r="V1388" s="108"/>
    </row>
    <row r="1389" spans="1:22" hidden="1" x14ac:dyDescent="0.2">
      <c r="A1389" s="84"/>
      <c r="B1389" s="141" t="s">
        <v>58</v>
      </c>
      <c r="C1389" s="53">
        <v>124</v>
      </c>
      <c r="D1389" s="51"/>
      <c r="E1389" s="51"/>
      <c r="F1389" s="70"/>
      <c r="G1389" s="97"/>
      <c r="H1389" s="52">
        <f>H1369</f>
        <v>4159388.3</v>
      </c>
      <c r="I1389" s="52">
        <f t="shared" ref="I1389:N1391" si="668">I1369</f>
        <v>692053.81507000001</v>
      </c>
      <c r="J1389" s="52">
        <f t="shared" si="668"/>
        <v>1036702.53837</v>
      </c>
      <c r="K1389" s="52">
        <f t="shared" si="668"/>
        <v>960191.37656000012</v>
      </c>
      <c r="L1389" s="52">
        <f t="shared" si="668"/>
        <v>1470440.57</v>
      </c>
      <c r="M1389" s="56">
        <f t="shared" si="668"/>
        <v>2357288.7999999998</v>
      </c>
      <c r="N1389" s="56">
        <f t="shared" si="668"/>
        <v>1653885.8000000003</v>
      </c>
      <c r="O1389" s="57"/>
      <c r="P1389" s="58"/>
      <c r="S1389" s="108"/>
      <c r="T1389" s="108"/>
      <c r="U1389" s="108"/>
      <c r="V1389" s="108"/>
    </row>
    <row r="1390" spans="1:22" hidden="1" x14ac:dyDescent="0.2">
      <c r="A1390" s="84"/>
      <c r="B1390" s="141" t="s">
        <v>62</v>
      </c>
      <c r="C1390" s="53">
        <v>124</v>
      </c>
      <c r="D1390" s="51"/>
      <c r="E1390" s="51"/>
      <c r="F1390" s="70"/>
      <c r="G1390" s="97"/>
      <c r="H1390" s="52">
        <f>H1370</f>
        <v>2152765.2000000002</v>
      </c>
      <c r="I1390" s="52">
        <f t="shared" si="668"/>
        <v>0</v>
      </c>
      <c r="J1390" s="52">
        <f t="shared" si="668"/>
        <v>0</v>
      </c>
      <c r="K1390" s="52">
        <f t="shared" si="668"/>
        <v>0</v>
      </c>
      <c r="L1390" s="52">
        <f t="shared" si="668"/>
        <v>2152765.2000000002</v>
      </c>
      <c r="M1390" s="56">
        <f t="shared" si="668"/>
        <v>945996.9</v>
      </c>
      <c r="N1390" s="56">
        <f t="shared" si="668"/>
        <v>389504.1</v>
      </c>
      <c r="O1390" s="57"/>
      <c r="P1390" s="58"/>
      <c r="S1390" s="108"/>
      <c r="T1390" s="108"/>
      <c r="U1390" s="108"/>
      <c r="V1390" s="108"/>
    </row>
    <row r="1391" spans="1:22" hidden="1" x14ac:dyDescent="0.2">
      <c r="A1391" s="84"/>
      <c r="B1391" s="141" t="s">
        <v>59</v>
      </c>
      <c r="C1391" s="53">
        <v>124</v>
      </c>
      <c r="D1391" s="51"/>
      <c r="E1391" s="51"/>
      <c r="F1391" s="70"/>
      <c r="G1391" s="97"/>
      <c r="H1391" s="52">
        <f t="shared" ref="H1391" si="669">H1371</f>
        <v>93469</v>
      </c>
      <c r="I1391" s="52">
        <f t="shared" si="668"/>
        <v>0</v>
      </c>
      <c r="J1391" s="52">
        <f t="shared" si="668"/>
        <v>3360</v>
      </c>
      <c r="K1391" s="52">
        <f t="shared" si="668"/>
        <v>0</v>
      </c>
      <c r="L1391" s="52">
        <f t="shared" si="668"/>
        <v>90109</v>
      </c>
      <c r="M1391" s="56">
        <f t="shared" si="668"/>
        <v>24991.9</v>
      </c>
      <c r="N1391" s="56">
        <f t="shared" si="668"/>
        <v>40736</v>
      </c>
      <c r="O1391" s="57"/>
      <c r="P1391" s="58"/>
      <c r="S1391" s="108"/>
      <c r="T1391" s="108"/>
      <c r="U1391" s="108"/>
      <c r="V1391" s="108"/>
    </row>
    <row r="1392" spans="1:22" hidden="1" x14ac:dyDescent="0.2">
      <c r="A1392" s="297" t="s">
        <v>24</v>
      </c>
      <c r="B1392" s="124" t="s">
        <v>65</v>
      </c>
      <c r="C1392" s="50"/>
      <c r="D1392" s="51"/>
      <c r="E1392" s="51"/>
      <c r="F1392" s="70"/>
      <c r="G1392" s="97"/>
      <c r="H1392" s="52">
        <f t="shared" ref="H1392:N1392" si="670">H865</f>
        <v>3919</v>
      </c>
      <c r="I1392" s="52">
        <f t="shared" si="670"/>
        <v>0</v>
      </c>
      <c r="J1392" s="52">
        <f t="shared" si="670"/>
        <v>0</v>
      </c>
      <c r="K1392" s="52">
        <f t="shared" si="670"/>
        <v>0</v>
      </c>
      <c r="L1392" s="52">
        <f t="shared" si="670"/>
        <v>3919</v>
      </c>
      <c r="M1392" s="56">
        <f t="shared" si="670"/>
        <v>0</v>
      </c>
      <c r="N1392" s="56">
        <f t="shared" si="670"/>
        <v>0</v>
      </c>
      <c r="O1392" s="57"/>
      <c r="P1392" s="58"/>
      <c r="S1392" s="108"/>
      <c r="T1392" s="108"/>
      <c r="U1392" s="108"/>
      <c r="V1392" s="108"/>
    </row>
    <row r="1393" spans="1:22" hidden="1" x14ac:dyDescent="0.2">
      <c r="A1393" s="298"/>
      <c r="B1393" s="124" t="s">
        <v>13</v>
      </c>
      <c r="C1393" s="50"/>
      <c r="D1393" s="51"/>
      <c r="E1393" s="51"/>
      <c r="F1393" s="70"/>
      <c r="G1393" s="97"/>
      <c r="H1393" s="52">
        <f t="shared" ref="H1393:N1396" si="671">H867</f>
        <v>0</v>
      </c>
      <c r="I1393" s="52">
        <f t="shared" si="671"/>
        <v>0</v>
      </c>
      <c r="J1393" s="52">
        <f t="shared" si="671"/>
        <v>0</v>
      </c>
      <c r="K1393" s="52">
        <f t="shared" si="671"/>
        <v>0</v>
      </c>
      <c r="L1393" s="52">
        <f t="shared" si="671"/>
        <v>0</v>
      </c>
      <c r="M1393" s="56">
        <f t="shared" si="671"/>
        <v>0</v>
      </c>
      <c r="N1393" s="56">
        <f t="shared" si="671"/>
        <v>0</v>
      </c>
      <c r="O1393" s="57"/>
      <c r="P1393" s="58"/>
      <c r="S1393" s="108"/>
      <c r="T1393" s="108"/>
      <c r="U1393" s="108"/>
      <c r="V1393" s="108"/>
    </row>
    <row r="1394" spans="1:22" hidden="1" x14ac:dyDescent="0.2">
      <c r="A1394" s="298"/>
      <c r="B1394" s="124" t="s">
        <v>14</v>
      </c>
      <c r="C1394" s="50"/>
      <c r="D1394" s="51"/>
      <c r="E1394" s="51"/>
      <c r="F1394" s="70"/>
      <c r="G1394" s="97"/>
      <c r="H1394" s="52">
        <f t="shared" si="671"/>
        <v>0</v>
      </c>
      <c r="I1394" s="52">
        <f t="shared" si="671"/>
        <v>0</v>
      </c>
      <c r="J1394" s="52">
        <f t="shared" si="671"/>
        <v>0</v>
      </c>
      <c r="K1394" s="52">
        <f t="shared" si="671"/>
        <v>0</v>
      </c>
      <c r="L1394" s="52">
        <f t="shared" si="671"/>
        <v>0</v>
      </c>
      <c r="M1394" s="56">
        <f t="shared" si="671"/>
        <v>0</v>
      </c>
      <c r="N1394" s="56">
        <f t="shared" si="671"/>
        <v>0</v>
      </c>
      <c r="O1394" s="57"/>
      <c r="P1394" s="58"/>
      <c r="S1394" s="108"/>
      <c r="T1394" s="108"/>
      <c r="U1394" s="108"/>
      <c r="V1394" s="108"/>
    </row>
    <row r="1395" spans="1:22" hidden="1" x14ac:dyDescent="0.2">
      <c r="A1395" s="298"/>
      <c r="B1395" s="124" t="s">
        <v>15</v>
      </c>
      <c r="C1395" s="50"/>
      <c r="D1395" s="51"/>
      <c r="E1395" s="51"/>
      <c r="F1395" s="70"/>
      <c r="G1395" s="97"/>
      <c r="H1395" s="52">
        <f t="shared" si="671"/>
        <v>0</v>
      </c>
      <c r="I1395" s="52">
        <f t="shared" si="671"/>
        <v>0</v>
      </c>
      <c r="J1395" s="52">
        <f t="shared" si="671"/>
        <v>0</v>
      </c>
      <c r="K1395" s="52">
        <f t="shared" si="671"/>
        <v>0</v>
      </c>
      <c r="L1395" s="52">
        <f t="shared" si="671"/>
        <v>0</v>
      </c>
      <c r="M1395" s="56">
        <f t="shared" si="671"/>
        <v>0</v>
      </c>
      <c r="N1395" s="56">
        <f t="shared" si="671"/>
        <v>0</v>
      </c>
      <c r="O1395" s="57"/>
      <c r="P1395" s="58"/>
      <c r="S1395" s="108"/>
      <c r="T1395" s="108"/>
      <c r="U1395" s="108"/>
      <c r="V1395" s="108"/>
    </row>
    <row r="1396" spans="1:22" hidden="1" x14ac:dyDescent="0.2">
      <c r="A1396" s="299"/>
      <c r="B1396" s="124" t="s">
        <v>12</v>
      </c>
      <c r="C1396" s="50"/>
      <c r="D1396" s="51"/>
      <c r="E1396" s="51"/>
      <c r="F1396" s="70"/>
      <c r="G1396" s="97"/>
      <c r="H1396" s="52">
        <f t="shared" si="671"/>
        <v>0</v>
      </c>
      <c r="I1396" s="52">
        <f t="shared" si="671"/>
        <v>0</v>
      </c>
      <c r="J1396" s="52">
        <f t="shared" si="671"/>
        <v>0</v>
      </c>
      <c r="K1396" s="52">
        <f t="shared" si="671"/>
        <v>0</v>
      </c>
      <c r="L1396" s="52">
        <f t="shared" si="671"/>
        <v>0</v>
      </c>
      <c r="M1396" s="56">
        <f t="shared" si="671"/>
        <v>0</v>
      </c>
      <c r="N1396" s="56">
        <f t="shared" si="671"/>
        <v>0</v>
      </c>
      <c r="O1396" s="57"/>
      <c r="P1396" s="58"/>
      <c r="S1396" s="108"/>
      <c r="T1396" s="108"/>
      <c r="U1396" s="108"/>
      <c r="V1396" s="108"/>
    </row>
    <row r="1397" spans="1:22" hidden="1" x14ac:dyDescent="0.2">
      <c r="A1397" s="77" t="s">
        <v>171</v>
      </c>
      <c r="B1397" s="137"/>
      <c r="C1397" s="78"/>
      <c r="D1397" s="78"/>
      <c r="E1397" s="78"/>
      <c r="F1397" s="78"/>
      <c r="G1397" s="99"/>
      <c r="H1397" s="162"/>
      <c r="I1397" s="162"/>
      <c r="J1397" s="162"/>
      <c r="K1397" s="162"/>
      <c r="L1397" s="162"/>
      <c r="M1397" s="79"/>
      <c r="N1397" s="79"/>
      <c r="O1397" s="57"/>
      <c r="P1397" s="80"/>
      <c r="S1397" s="108"/>
      <c r="T1397" s="108"/>
      <c r="U1397" s="108"/>
      <c r="V1397" s="108"/>
    </row>
    <row r="1398" spans="1:22" hidden="1" x14ac:dyDescent="0.2">
      <c r="A1398" s="84"/>
      <c r="B1398" s="141" t="s">
        <v>56</v>
      </c>
      <c r="C1398" s="50">
        <v>136</v>
      </c>
      <c r="D1398" s="51"/>
      <c r="E1398" s="51"/>
      <c r="F1398" s="70"/>
      <c r="G1398" s="97"/>
      <c r="H1398" s="52">
        <f t="shared" ref="H1398:N1398" si="672">H1393</f>
        <v>0</v>
      </c>
      <c r="I1398" s="52">
        <f t="shared" si="672"/>
        <v>0</v>
      </c>
      <c r="J1398" s="52">
        <f t="shared" si="672"/>
        <v>0</v>
      </c>
      <c r="K1398" s="52">
        <f t="shared" si="672"/>
        <v>0</v>
      </c>
      <c r="L1398" s="52">
        <f t="shared" si="672"/>
        <v>0</v>
      </c>
      <c r="M1398" s="56">
        <f t="shared" si="672"/>
        <v>0</v>
      </c>
      <c r="N1398" s="56">
        <f t="shared" si="672"/>
        <v>0</v>
      </c>
      <c r="O1398" s="57"/>
      <c r="P1398" s="58"/>
      <c r="S1398" s="108"/>
      <c r="T1398" s="108"/>
      <c r="U1398" s="108"/>
      <c r="V1398" s="108"/>
    </row>
    <row r="1399" spans="1:22" hidden="1" x14ac:dyDescent="0.2">
      <c r="A1399" s="297" t="s">
        <v>28</v>
      </c>
      <c r="B1399" s="124" t="s">
        <v>65</v>
      </c>
      <c r="C1399" s="50"/>
      <c r="D1399" s="51"/>
      <c r="E1399" s="51"/>
      <c r="F1399" s="70"/>
      <c r="G1399" s="97"/>
      <c r="H1399" s="52" t="e">
        <f>#REF!</f>
        <v>#REF!</v>
      </c>
      <c r="I1399" s="52" t="e">
        <f>#REF!</f>
        <v>#REF!</v>
      </c>
      <c r="J1399" s="52" t="e">
        <f>#REF!</f>
        <v>#REF!</v>
      </c>
      <c r="K1399" s="52" t="e">
        <f>#REF!</f>
        <v>#REF!</v>
      </c>
      <c r="L1399" s="52" t="e">
        <f>#REF!</f>
        <v>#REF!</v>
      </c>
      <c r="M1399" s="56" t="e">
        <f>#REF!</f>
        <v>#REF!</v>
      </c>
      <c r="N1399" s="56" t="e">
        <f>#REF!</f>
        <v>#REF!</v>
      </c>
      <c r="O1399" s="57"/>
      <c r="P1399" s="58"/>
      <c r="S1399" s="108"/>
      <c r="T1399" s="108"/>
      <c r="U1399" s="108"/>
      <c r="V1399" s="108"/>
    </row>
    <row r="1400" spans="1:22" hidden="1" x14ac:dyDescent="0.2">
      <c r="A1400" s="298"/>
      <c r="B1400" s="124" t="s">
        <v>13</v>
      </c>
      <c r="C1400" s="50"/>
      <c r="D1400" s="51"/>
      <c r="E1400" s="51"/>
      <c r="F1400" s="70"/>
      <c r="G1400" s="97"/>
      <c r="H1400" s="52" t="e">
        <f>#REF!</f>
        <v>#REF!</v>
      </c>
      <c r="I1400" s="52" t="e">
        <f>#REF!</f>
        <v>#REF!</v>
      </c>
      <c r="J1400" s="52" t="e">
        <f>#REF!</f>
        <v>#REF!</v>
      </c>
      <c r="K1400" s="52" t="e">
        <f>#REF!</f>
        <v>#REF!</v>
      </c>
      <c r="L1400" s="52" t="e">
        <f>#REF!</f>
        <v>#REF!</v>
      </c>
      <c r="M1400" s="56" t="e">
        <f>#REF!</f>
        <v>#REF!</v>
      </c>
      <c r="N1400" s="56" t="e">
        <f>#REF!</f>
        <v>#REF!</v>
      </c>
      <c r="O1400" s="57"/>
      <c r="P1400" s="58"/>
      <c r="S1400" s="108"/>
      <c r="T1400" s="108"/>
      <c r="U1400" s="108"/>
      <c r="V1400" s="108"/>
    </row>
    <row r="1401" spans="1:22" hidden="1" x14ac:dyDescent="0.2">
      <c r="A1401" s="298"/>
      <c r="B1401" s="124" t="s">
        <v>14</v>
      </c>
      <c r="C1401" s="50"/>
      <c r="D1401" s="51"/>
      <c r="E1401" s="51"/>
      <c r="F1401" s="70"/>
      <c r="G1401" s="97"/>
      <c r="H1401" s="52" t="e">
        <f>#REF!</f>
        <v>#REF!</v>
      </c>
      <c r="I1401" s="52" t="e">
        <f>#REF!</f>
        <v>#REF!</v>
      </c>
      <c r="J1401" s="52" t="e">
        <f>#REF!</f>
        <v>#REF!</v>
      </c>
      <c r="K1401" s="52" t="e">
        <f>#REF!</f>
        <v>#REF!</v>
      </c>
      <c r="L1401" s="52" t="e">
        <f>#REF!</f>
        <v>#REF!</v>
      </c>
      <c r="M1401" s="56" t="e">
        <f>#REF!</f>
        <v>#REF!</v>
      </c>
      <c r="N1401" s="56" t="e">
        <f>#REF!</f>
        <v>#REF!</v>
      </c>
      <c r="O1401" s="57"/>
      <c r="P1401" s="58"/>
      <c r="S1401" s="108"/>
      <c r="T1401" s="108"/>
      <c r="U1401" s="108"/>
      <c r="V1401" s="108"/>
    </row>
    <row r="1402" spans="1:22" hidden="1" x14ac:dyDescent="0.2">
      <c r="A1402" s="298"/>
      <c r="B1402" s="124" t="s">
        <v>15</v>
      </c>
      <c r="C1402" s="50"/>
      <c r="D1402" s="51"/>
      <c r="E1402" s="51"/>
      <c r="F1402" s="70"/>
      <c r="G1402" s="97"/>
      <c r="H1402" s="52" t="e">
        <f>#REF!</f>
        <v>#REF!</v>
      </c>
      <c r="I1402" s="52" t="e">
        <f>#REF!</f>
        <v>#REF!</v>
      </c>
      <c r="J1402" s="52" t="e">
        <f>#REF!</f>
        <v>#REF!</v>
      </c>
      <c r="K1402" s="52" t="e">
        <f>#REF!</f>
        <v>#REF!</v>
      </c>
      <c r="L1402" s="52" t="e">
        <f>#REF!</f>
        <v>#REF!</v>
      </c>
      <c r="M1402" s="56" t="e">
        <f>#REF!</f>
        <v>#REF!</v>
      </c>
      <c r="N1402" s="56" t="e">
        <f>#REF!</f>
        <v>#REF!</v>
      </c>
      <c r="O1402" s="57"/>
      <c r="P1402" s="58"/>
      <c r="S1402" s="108"/>
      <c r="T1402" s="108"/>
      <c r="U1402" s="108"/>
      <c r="V1402" s="108"/>
    </row>
    <row r="1403" spans="1:22" hidden="1" x14ac:dyDescent="0.2">
      <c r="A1403" s="299"/>
      <c r="B1403" s="124" t="s">
        <v>12</v>
      </c>
      <c r="C1403" s="50"/>
      <c r="D1403" s="51"/>
      <c r="E1403" s="51"/>
      <c r="F1403" s="70"/>
      <c r="G1403" s="97"/>
      <c r="H1403" s="52" t="e">
        <f>#REF!</f>
        <v>#REF!</v>
      </c>
      <c r="I1403" s="52" t="e">
        <f>#REF!</f>
        <v>#REF!</v>
      </c>
      <c r="J1403" s="52" t="e">
        <f>#REF!</f>
        <v>#REF!</v>
      </c>
      <c r="K1403" s="52" t="e">
        <f>#REF!</f>
        <v>#REF!</v>
      </c>
      <c r="L1403" s="52" t="e">
        <f>#REF!</f>
        <v>#REF!</v>
      </c>
      <c r="M1403" s="56" t="e">
        <f>#REF!</f>
        <v>#REF!</v>
      </c>
      <c r="N1403" s="56" t="e">
        <f>#REF!</f>
        <v>#REF!</v>
      </c>
      <c r="O1403" s="57"/>
      <c r="P1403" s="58"/>
      <c r="S1403" s="108"/>
      <c r="T1403" s="108"/>
      <c r="U1403" s="108"/>
      <c r="V1403" s="108"/>
    </row>
    <row r="1404" spans="1:22" hidden="1" x14ac:dyDescent="0.2">
      <c r="A1404" s="77" t="s">
        <v>171</v>
      </c>
      <c r="B1404" s="137"/>
      <c r="C1404" s="78"/>
      <c r="D1404" s="78"/>
      <c r="E1404" s="78"/>
      <c r="F1404" s="78"/>
      <c r="G1404" s="99"/>
      <c r="H1404" s="162"/>
      <c r="I1404" s="162"/>
      <c r="J1404" s="162"/>
      <c r="K1404" s="162"/>
      <c r="L1404" s="162"/>
      <c r="M1404" s="79"/>
      <c r="N1404" s="79"/>
      <c r="O1404" s="57"/>
      <c r="P1404" s="80"/>
      <c r="S1404" s="108"/>
      <c r="T1404" s="108"/>
      <c r="U1404" s="108"/>
      <c r="V1404" s="108"/>
    </row>
    <row r="1405" spans="1:22" hidden="1" x14ac:dyDescent="0.2">
      <c r="A1405" s="84"/>
      <c r="B1405" s="141" t="s">
        <v>56</v>
      </c>
      <c r="C1405" s="50">
        <v>136</v>
      </c>
      <c r="D1405" s="51"/>
      <c r="E1405" s="51"/>
      <c r="F1405" s="70"/>
      <c r="G1405" s="97"/>
      <c r="H1405" s="52" t="e">
        <f>H1400-H1409-H1408-H1407</f>
        <v>#REF!</v>
      </c>
      <c r="I1405" s="52" t="e">
        <f t="shared" ref="I1405:N1405" si="673">I1400-I1409-I1408-I1407</f>
        <v>#REF!</v>
      </c>
      <c r="J1405" s="52" t="e">
        <f t="shared" si="673"/>
        <v>#REF!</v>
      </c>
      <c r="K1405" s="52" t="e">
        <f t="shared" si="673"/>
        <v>#REF!</v>
      </c>
      <c r="L1405" s="52" t="e">
        <f t="shared" si="673"/>
        <v>#REF!</v>
      </c>
      <c r="M1405" s="56" t="e">
        <f t="shared" si="673"/>
        <v>#REF!</v>
      </c>
      <c r="N1405" s="56" t="e">
        <f t="shared" si="673"/>
        <v>#REF!</v>
      </c>
      <c r="O1405" s="57"/>
      <c r="P1405" s="85"/>
      <c r="S1405" s="108"/>
      <c r="T1405" s="108"/>
      <c r="U1405" s="108"/>
      <c r="V1405" s="108"/>
    </row>
    <row r="1406" spans="1:22" hidden="1" x14ac:dyDescent="0.2">
      <c r="A1406" s="84"/>
      <c r="B1406" s="141" t="s">
        <v>57</v>
      </c>
      <c r="C1406" s="50">
        <v>136</v>
      </c>
      <c r="D1406" s="51"/>
      <c r="E1406" s="51"/>
      <c r="F1406" s="70"/>
      <c r="G1406" s="97"/>
      <c r="H1406" s="52">
        <f t="shared" ref="H1406:N1406" si="674">H885+H923</f>
        <v>62000</v>
      </c>
      <c r="I1406" s="52">
        <f t="shared" si="674"/>
        <v>14700</v>
      </c>
      <c r="J1406" s="52">
        <f t="shared" si="674"/>
        <v>4260</v>
      </c>
      <c r="K1406" s="52">
        <f t="shared" si="674"/>
        <v>35720</v>
      </c>
      <c r="L1406" s="52">
        <f t="shared" si="674"/>
        <v>7320</v>
      </c>
      <c r="M1406" s="56">
        <f t="shared" si="674"/>
        <v>62000</v>
      </c>
      <c r="N1406" s="56">
        <f t="shared" si="674"/>
        <v>62000</v>
      </c>
      <c r="O1406" s="57"/>
      <c r="P1406" s="85"/>
      <c r="S1406" s="108"/>
      <c r="T1406" s="108"/>
      <c r="U1406" s="108"/>
      <c r="V1406" s="108"/>
    </row>
    <row r="1407" spans="1:22" hidden="1" x14ac:dyDescent="0.2">
      <c r="A1407" s="84"/>
      <c r="B1407" s="141" t="s">
        <v>53</v>
      </c>
      <c r="C1407" s="50"/>
      <c r="D1407" s="51"/>
      <c r="E1407" s="51"/>
      <c r="F1407" s="70"/>
      <c r="G1407" s="97"/>
      <c r="H1407" s="52"/>
      <c r="I1407" s="52"/>
      <c r="J1407" s="52"/>
      <c r="K1407" s="52"/>
      <c r="L1407" s="52"/>
      <c r="M1407" s="56"/>
      <c r="N1407" s="56"/>
      <c r="O1407" s="57"/>
      <c r="P1407" s="85"/>
      <c r="S1407" s="108"/>
      <c r="T1407" s="108"/>
      <c r="U1407" s="108"/>
      <c r="V1407" s="108"/>
    </row>
    <row r="1408" spans="1:22" hidden="1" x14ac:dyDescent="0.2">
      <c r="A1408" s="84"/>
      <c r="B1408" s="141" t="s">
        <v>55</v>
      </c>
      <c r="C1408" s="50">
        <v>105</v>
      </c>
      <c r="D1408" s="51"/>
      <c r="E1408" s="51"/>
      <c r="F1408" s="70"/>
      <c r="G1408" s="97"/>
      <c r="H1408" s="52"/>
      <c r="I1408" s="52"/>
      <c r="J1408" s="52"/>
      <c r="K1408" s="52"/>
      <c r="L1408" s="52"/>
      <c r="M1408" s="56"/>
      <c r="N1408" s="56"/>
      <c r="O1408" s="57"/>
      <c r="P1408" s="85"/>
      <c r="S1408" s="108"/>
      <c r="T1408" s="108"/>
      <c r="U1408" s="108"/>
      <c r="V1408" s="108"/>
    </row>
    <row r="1409" spans="1:22" hidden="1" x14ac:dyDescent="0.2">
      <c r="A1409" s="84"/>
      <c r="B1409" s="141" t="s">
        <v>54</v>
      </c>
      <c r="C1409" s="50">
        <v>131</v>
      </c>
      <c r="D1409" s="51"/>
      <c r="E1409" s="51"/>
      <c r="F1409" s="70"/>
      <c r="G1409" s="97"/>
      <c r="H1409" s="52">
        <f>H1366</f>
        <v>2000</v>
      </c>
      <c r="I1409" s="52">
        <f t="shared" ref="I1409:N1409" si="675">I1366</f>
        <v>970</v>
      </c>
      <c r="J1409" s="52">
        <f t="shared" si="675"/>
        <v>700</v>
      </c>
      <c r="K1409" s="52">
        <f t="shared" si="675"/>
        <v>60</v>
      </c>
      <c r="L1409" s="52">
        <f t="shared" si="675"/>
        <v>270</v>
      </c>
      <c r="M1409" s="56">
        <f t="shared" si="675"/>
        <v>2000</v>
      </c>
      <c r="N1409" s="56">
        <f t="shared" si="675"/>
        <v>2000</v>
      </c>
      <c r="O1409" s="57"/>
      <c r="P1409" s="85"/>
      <c r="S1409" s="108"/>
      <c r="T1409" s="108"/>
      <c r="U1409" s="108"/>
      <c r="V1409" s="108"/>
    </row>
    <row r="1410" spans="1:22" hidden="1" x14ac:dyDescent="0.2">
      <c r="A1410" s="297" t="s">
        <v>32</v>
      </c>
      <c r="B1410" s="124" t="s">
        <v>65</v>
      </c>
      <c r="C1410" s="50"/>
      <c r="D1410" s="51"/>
      <c r="E1410" s="51"/>
      <c r="F1410" s="70"/>
      <c r="G1410" s="97"/>
      <c r="H1410" s="52">
        <f t="shared" ref="H1410:N1414" si="676">H1330</f>
        <v>64461.9</v>
      </c>
      <c r="I1410" s="52">
        <f t="shared" si="676"/>
        <v>9699</v>
      </c>
      <c r="J1410" s="52">
        <f t="shared" si="676"/>
        <v>12325.1</v>
      </c>
      <c r="K1410" s="52">
        <f t="shared" si="676"/>
        <v>11728.9</v>
      </c>
      <c r="L1410" s="52">
        <f t="shared" si="676"/>
        <v>30708.9</v>
      </c>
      <c r="M1410" s="56">
        <f t="shared" si="676"/>
        <v>64647.299999999996</v>
      </c>
      <c r="N1410" s="56">
        <f t="shared" si="676"/>
        <v>64836.4</v>
      </c>
      <c r="O1410" s="57"/>
      <c r="P1410" s="297"/>
      <c r="S1410" s="108"/>
      <c r="T1410" s="108"/>
      <c r="U1410" s="108"/>
      <c r="V1410" s="108"/>
    </row>
    <row r="1411" spans="1:22" hidden="1" x14ac:dyDescent="0.2">
      <c r="A1411" s="298"/>
      <c r="B1411" s="124" t="s">
        <v>13</v>
      </c>
      <c r="C1411" s="50"/>
      <c r="D1411" s="51"/>
      <c r="E1411" s="51"/>
      <c r="F1411" s="70"/>
      <c r="G1411" s="97"/>
      <c r="H1411" s="52">
        <f t="shared" si="676"/>
        <v>61884.200000000004</v>
      </c>
      <c r="I1411" s="52">
        <f t="shared" si="676"/>
        <v>9699</v>
      </c>
      <c r="J1411" s="52">
        <f t="shared" si="676"/>
        <v>12325.1</v>
      </c>
      <c r="K1411" s="52">
        <f t="shared" si="676"/>
        <v>11728.9</v>
      </c>
      <c r="L1411" s="52">
        <f t="shared" si="676"/>
        <v>28131.200000000001</v>
      </c>
      <c r="M1411" s="56">
        <f t="shared" si="676"/>
        <v>62069.599999999999</v>
      </c>
      <c r="N1411" s="56">
        <f t="shared" si="676"/>
        <v>62258.700000000004</v>
      </c>
      <c r="O1411" s="57"/>
      <c r="P1411" s="298"/>
      <c r="S1411" s="108"/>
      <c r="T1411" s="108"/>
      <c r="U1411" s="108"/>
      <c r="V1411" s="108"/>
    </row>
    <row r="1412" spans="1:22" hidden="1" x14ac:dyDescent="0.2">
      <c r="A1412" s="298"/>
      <c r="B1412" s="124" t="s">
        <v>14</v>
      </c>
      <c r="C1412" s="50"/>
      <c r="D1412" s="51"/>
      <c r="E1412" s="51"/>
      <c r="F1412" s="70"/>
      <c r="G1412" s="97"/>
      <c r="H1412" s="52">
        <f t="shared" si="676"/>
        <v>2577.6999999999998</v>
      </c>
      <c r="I1412" s="52">
        <f t="shared" si="676"/>
        <v>0</v>
      </c>
      <c r="J1412" s="52">
        <f t="shared" si="676"/>
        <v>0</v>
      </c>
      <c r="K1412" s="52">
        <f t="shared" si="676"/>
        <v>0</v>
      </c>
      <c r="L1412" s="52">
        <f t="shared" si="676"/>
        <v>2577.6999999999998</v>
      </c>
      <c r="M1412" s="56">
        <f t="shared" si="676"/>
        <v>2577.6999999999998</v>
      </c>
      <c r="N1412" s="56">
        <f t="shared" si="676"/>
        <v>2577.6999999999998</v>
      </c>
      <c r="O1412" s="57"/>
      <c r="P1412" s="298"/>
      <c r="S1412" s="108"/>
      <c r="T1412" s="108"/>
      <c r="U1412" s="108"/>
      <c r="V1412" s="108"/>
    </row>
    <row r="1413" spans="1:22" hidden="1" x14ac:dyDescent="0.2">
      <c r="A1413" s="298"/>
      <c r="B1413" s="124" t="s">
        <v>15</v>
      </c>
      <c r="C1413" s="50"/>
      <c r="D1413" s="51"/>
      <c r="E1413" s="51"/>
      <c r="F1413" s="70"/>
      <c r="G1413" s="97"/>
      <c r="H1413" s="52">
        <f t="shared" si="676"/>
        <v>0</v>
      </c>
      <c r="I1413" s="52">
        <f t="shared" si="676"/>
        <v>0</v>
      </c>
      <c r="J1413" s="52">
        <f t="shared" si="676"/>
        <v>0</v>
      </c>
      <c r="K1413" s="52">
        <f t="shared" si="676"/>
        <v>0</v>
      </c>
      <c r="L1413" s="52">
        <f t="shared" si="676"/>
        <v>0</v>
      </c>
      <c r="M1413" s="56">
        <f t="shared" si="676"/>
        <v>0</v>
      </c>
      <c r="N1413" s="56">
        <f t="shared" si="676"/>
        <v>0</v>
      </c>
      <c r="O1413" s="57"/>
      <c r="P1413" s="298"/>
      <c r="S1413" s="108"/>
      <c r="T1413" s="108"/>
      <c r="U1413" s="108"/>
      <c r="V1413" s="108"/>
    </row>
    <row r="1414" spans="1:22" hidden="1" x14ac:dyDescent="0.2">
      <c r="A1414" s="299"/>
      <c r="B1414" s="124" t="s">
        <v>12</v>
      </c>
      <c r="C1414" s="50"/>
      <c r="D1414" s="51"/>
      <c r="E1414" s="51"/>
      <c r="F1414" s="70"/>
      <c r="G1414" s="97"/>
      <c r="H1414" s="52">
        <f t="shared" si="676"/>
        <v>0</v>
      </c>
      <c r="I1414" s="52">
        <f t="shared" si="676"/>
        <v>0</v>
      </c>
      <c r="J1414" s="52">
        <f t="shared" si="676"/>
        <v>0</v>
      </c>
      <c r="K1414" s="52">
        <f t="shared" si="676"/>
        <v>0</v>
      </c>
      <c r="L1414" s="52">
        <f t="shared" si="676"/>
        <v>0</v>
      </c>
      <c r="M1414" s="56">
        <f t="shared" si="676"/>
        <v>0</v>
      </c>
      <c r="N1414" s="56">
        <f t="shared" si="676"/>
        <v>0</v>
      </c>
      <c r="O1414" s="57"/>
      <c r="P1414" s="299"/>
      <c r="S1414" s="108"/>
      <c r="T1414" s="108"/>
      <c r="U1414" s="108"/>
      <c r="V1414" s="108"/>
    </row>
    <row r="1415" spans="1:22" hidden="1" x14ac:dyDescent="0.2">
      <c r="A1415" s="77" t="s">
        <v>171</v>
      </c>
      <c r="B1415" s="137"/>
      <c r="C1415" s="78"/>
      <c r="D1415" s="78"/>
      <c r="E1415" s="78"/>
      <c r="F1415" s="78"/>
      <c r="G1415" s="99"/>
      <c r="H1415" s="162"/>
      <c r="I1415" s="162"/>
      <c r="J1415" s="162"/>
      <c r="K1415" s="162"/>
      <c r="L1415" s="162"/>
      <c r="M1415" s="79"/>
      <c r="N1415" s="79"/>
      <c r="O1415" s="57"/>
      <c r="P1415" s="80"/>
      <c r="S1415" s="108"/>
      <c r="T1415" s="108"/>
      <c r="U1415" s="108"/>
      <c r="V1415" s="108"/>
    </row>
    <row r="1416" spans="1:22" hidden="1" x14ac:dyDescent="0.2">
      <c r="A1416" s="76"/>
      <c r="B1416" s="141" t="s">
        <v>56</v>
      </c>
      <c r="C1416" s="50">
        <v>136</v>
      </c>
      <c r="D1416" s="51"/>
      <c r="E1416" s="51"/>
      <c r="F1416" s="70"/>
      <c r="G1416" s="97"/>
      <c r="H1416" s="52">
        <f>H1411</f>
        <v>61884.200000000004</v>
      </c>
      <c r="I1416" s="52">
        <f t="shared" ref="I1416:N1417" si="677">I1411</f>
        <v>9699</v>
      </c>
      <c r="J1416" s="52">
        <f t="shared" si="677"/>
        <v>12325.1</v>
      </c>
      <c r="K1416" s="52">
        <f t="shared" si="677"/>
        <v>11728.9</v>
      </c>
      <c r="L1416" s="52">
        <f t="shared" si="677"/>
        <v>28131.200000000001</v>
      </c>
      <c r="M1416" s="56">
        <f t="shared" si="677"/>
        <v>62069.599999999999</v>
      </c>
      <c r="N1416" s="56">
        <f t="shared" si="677"/>
        <v>62258.700000000004</v>
      </c>
      <c r="O1416" s="57"/>
      <c r="P1416" s="76"/>
      <c r="S1416" s="108"/>
      <c r="T1416" s="108"/>
      <c r="U1416" s="108"/>
      <c r="V1416" s="108"/>
    </row>
    <row r="1417" spans="1:22" hidden="1" x14ac:dyDescent="0.2">
      <c r="A1417" s="76"/>
      <c r="B1417" s="141" t="s">
        <v>166</v>
      </c>
      <c r="C1417" s="50">
        <v>136</v>
      </c>
      <c r="D1417" s="51"/>
      <c r="E1417" s="51"/>
      <c r="F1417" s="70"/>
      <c r="G1417" s="97"/>
      <c r="H1417" s="52">
        <f>H1412</f>
        <v>2577.6999999999998</v>
      </c>
      <c r="I1417" s="52">
        <f t="shared" si="677"/>
        <v>0</v>
      </c>
      <c r="J1417" s="52">
        <f t="shared" si="677"/>
        <v>0</v>
      </c>
      <c r="K1417" s="52">
        <f t="shared" si="677"/>
        <v>0</v>
      </c>
      <c r="L1417" s="52">
        <f t="shared" si="677"/>
        <v>2577.6999999999998</v>
      </c>
      <c r="M1417" s="56">
        <f t="shared" si="677"/>
        <v>2577.6999999999998</v>
      </c>
      <c r="N1417" s="56">
        <f t="shared" si="677"/>
        <v>2577.6999999999998</v>
      </c>
      <c r="O1417" s="57"/>
      <c r="P1417" s="76"/>
      <c r="S1417" s="108"/>
      <c r="T1417" s="108"/>
      <c r="U1417" s="108"/>
      <c r="V1417" s="108"/>
    </row>
    <row r="1418" spans="1:22" ht="15" hidden="1" x14ac:dyDescent="0.2">
      <c r="A1418" s="296" t="s">
        <v>34</v>
      </c>
      <c r="B1418" s="143" t="s">
        <v>40</v>
      </c>
      <c r="C1418" s="86"/>
      <c r="D1418" s="87"/>
      <c r="E1418" s="87"/>
      <c r="F1418" s="70"/>
      <c r="G1418" s="97"/>
      <c r="H1418" s="52" t="e">
        <f>H1419+H1420+H1421+H1422</f>
        <v>#REF!</v>
      </c>
      <c r="I1418" s="52" t="e">
        <f>I1419+I1420+I1421+I1422</f>
        <v>#REF!</v>
      </c>
      <c r="J1418" s="52" t="e">
        <f t="shared" ref="J1418:N1418" si="678">J1419+J1420+J1421+J1422</f>
        <v>#REF!</v>
      </c>
      <c r="K1418" s="52" t="e">
        <f t="shared" si="678"/>
        <v>#REF!</v>
      </c>
      <c r="L1418" s="52" t="e">
        <f t="shared" si="678"/>
        <v>#REF!</v>
      </c>
      <c r="M1418" s="56" t="e">
        <f t="shared" si="678"/>
        <v>#REF!</v>
      </c>
      <c r="N1418" s="56" t="e">
        <f t="shared" si="678"/>
        <v>#REF!</v>
      </c>
      <c r="O1418" s="57"/>
      <c r="P1418" s="58"/>
      <c r="S1418" s="108"/>
      <c r="T1418" s="108"/>
      <c r="U1418" s="108"/>
      <c r="V1418" s="108"/>
    </row>
    <row r="1419" spans="1:22" hidden="1" x14ac:dyDescent="0.2">
      <c r="A1419" s="296"/>
      <c r="B1419" s="124" t="s">
        <v>13</v>
      </c>
      <c r="C1419" s="50"/>
      <c r="D1419" s="51"/>
      <c r="E1419" s="51"/>
      <c r="F1419" s="70"/>
      <c r="G1419" s="97"/>
      <c r="H1419" s="52" t="e">
        <f>H1381+H1393+H1400+H1411</f>
        <v>#REF!</v>
      </c>
      <c r="I1419" s="52" t="e">
        <f>I1381+I1393+I1400+I1411</f>
        <v>#REF!</v>
      </c>
      <c r="J1419" s="52" t="e">
        <f t="shared" ref="I1419:N1422" si="679">J1381+J1393+J1400+J1411</f>
        <v>#REF!</v>
      </c>
      <c r="K1419" s="52" t="e">
        <f t="shared" si="679"/>
        <v>#REF!</v>
      </c>
      <c r="L1419" s="52" t="e">
        <f t="shared" si="679"/>
        <v>#REF!</v>
      </c>
      <c r="M1419" s="56" t="e">
        <f t="shared" si="679"/>
        <v>#REF!</v>
      </c>
      <c r="N1419" s="56" t="e">
        <f t="shared" si="679"/>
        <v>#REF!</v>
      </c>
      <c r="O1419" s="57"/>
      <c r="P1419" s="296"/>
      <c r="S1419" s="108"/>
      <c r="T1419" s="108"/>
      <c r="U1419" s="108"/>
      <c r="V1419" s="108"/>
    </row>
    <row r="1420" spans="1:22" hidden="1" x14ac:dyDescent="0.2">
      <c r="A1420" s="296"/>
      <c r="B1420" s="124" t="s">
        <v>14</v>
      </c>
      <c r="C1420" s="50"/>
      <c r="D1420" s="51"/>
      <c r="E1420" s="51"/>
      <c r="F1420" s="70"/>
      <c r="G1420" s="97"/>
      <c r="H1420" s="52" t="e">
        <f t="shared" ref="H1420:H1422" si="680">H1382+H1394+H1401+H1412</f>
        <v>#REF!</v>
      </c>
      <c r="I1420" s="52" t="e">
        <f t="shared" si="679"/>
        <v>#REF!</v>
      </c>
      <c r="J1420" s="52" t="e">
        <f t="shared" si="679"/>
        <v>#REF!</v>
      </c>
      <c r="K1420" s="52" t="e">
        <f t="shared" si="679"/>
        <v>#REF!</v>
      </c>
      <c r="L1420" s="52" t="e">
        <f t="shared" si="679"/>
        <v>#REF!</v>
      </c>
      <c r="M1420" s="56" t="e">
        <f t="shared" si="679"/>
        <v>#REF!</v>
      </c>
      <c r="N1420" s="56" t="e">
        <f t="shared" si="679"/>
        <v>#REF!</v>
      </c>
      <c r="O1420" s="57"/>
      <c r="P1420" s="296"/>
      <c r="S1420" s="108"/>
      <c r="T1420" s="108"/>
      <c r="U1420" s="108"/>
      <c r="V1420" s="108"/>
    </row>
    <row r="1421" spans="1:22" hidden="1" x14ac:dyDescent="0.2">
      <c r="A1421" s="296"/>
      <c r="B1421" s="124" t="s">
        <v>15</v>
      </c>
      <c r="C1421" s="50"/>
      <c r="D1421" s="51"/>
      <c r="E1421" s="51"/>
      <c r="F1421" s="70"/>
      <c r="G1421" s="97"/>
      <c r="H1421" s="52" t="e">
        <f t="shared" si="680"/>
        <v>#REF!</v>
      </c>
      <c r="I1421" s="52" t="e">
        <f>I1383+I1395+I1402+I1413</f>
        <v>#REF!</v>
      </c>
      <c r="J1421" s="52" t="e">
        <f t="shared" si="679"/>
        <v>#REF!</v>
      </c>
      <c r="K1421" s="52" t="e">
        <f t="shared" si="679"/>
        <v>#REF!</v>
      </c>
      <c r="L1421" s="52" t="e">
        <f t="shared" si="679"/>
        <v>#REF!</v>
      </c>
      <c r="M1421" s="56" t="e">
        <f t="shared" si="679"/>
        <v>#REF!</v>
      </c>
      <c r="N1421" s="56" t="e">
        <f t="shared" si="679"/>
        <v>#REF!</v>
      </c>
      <c r="O1421" s="57"/>
      <c r="P1421" s="296"/>
      <c r="S1421" s="108"/>
      <c r="T1421" s="108"/>
      <c r="U1421" s="108"/>
      <c r="V1421" s="108"/>
    </row>
    <row r="1422" spans="1:22" hidden="1" x14ac:dyDescent="0.2">
      <c r="A1422" s="296"/>
      <c r="B1422" s="124" t="s">
        <v>12</v>
      </c>
      <c r="C1422" s="50"/>
      <c r="D1422" s="51"/>
      <c r="E1422" s="51"/>
      <c r="F1422" s="70"/>
      <c r="G1422" s="97"/>
      <c r="H1422" s="52" t="e">
        <f t="shared" si="680"/>
        <v>#REF!</v>
      </c>
      <c r="I1422" s="52" t="e">
        <f t="shared" si="679"/>
        <v>#REF!</v>
      </c>
      <c r="J1422" s="52" t="e">
        <f t="shared" si="679"/>
        <v>#REF!</v>
      </c>
      <c r="K1422" s="52" t="e">
        <f t="shared" si="679"/>
        <v>#REF!</v>
      </c>
      <c r="L1422" s="52" t="e">
        <f t="shared" si="679"/>
        <v>#REF!</v>
      </c>
      <c r="M1422" s="56" t="e">
        <f t="shared" si="679"/>
        <v>#REF!</v>
      </c>
      <c r="N1422" s="56" t="e">
        <f t="shared" si="679"/>
        <v>#REF!</v>
      </c>
      <c r="O1422" s="57"/>
      <c r="P1422" s="296"/>
      <c r="S1422" s="108"/>
      <c r="T1422" s="108"/>
      <c r="U1422" s="108"/>
      <c r="V1422" s="108"/>
    </row>
    <row r="1423" spans="1:22" hidden="1" x14ac:dyDescent="0.2">
      <c r="A1423" s="88"/>
      <c r="B1423" s="124" t="s">
        <v>359</v>
      </c>
      <c r="C1423" s="50"/>
      <c r="D1423" s="51"/>
      <c r="E1423" s="51"/>
      <c r="F1423" s="70"/>
      <c r="G1423" s="97"/>
      <c r="H1423" s="52">
        <f>H1424+H1425+H1426+H1427+H1428+H1429+H1430+H1434+H1436+H1435+H1433+H1437</f>
        <v>2765612.85</v>
      </c>
      <c r="I1423" s="52">
        <f t="shared" ref="I1423:N1423" si="681">I1424+I1425+I1426+I1427+I1428+I1429+I1430+I1434+I1436+I1435+I1433</f>
        <v>54265.9</v>
      </c>
      <c r="J1423" s="52">
        <f t="shared" si="681"/>
        <v>153729.43599999999</v>
      </c>
      <c r="K1423" s="52">
        <f t="shared" si="681"/>
        <v>99854.335999999996</v>
      </c>
      <c r="L1423" s="52">
        <f t="shared" si="681"/>
        <v>2402763.1779999998</v>
      </c>
      <c r="M1423" s="56">
        <f t="shared" si="681"/>
        <v>1692943.2</v>
      </c>
      <c r="N1423" s="56">
        <f t="shared" si="681"/>
        <v>1816766.8000000003</v>
      </c>
      <c r="O1423" s="57"/>
      <c r="P1423" s="88"/>
      <c r="S1423" s="108"/>
      <c r="T1423" s="108"/>
      <c r="U1423" s="108"/>
      <c r="V1423" s="108"/>
    </row>
    <row r="1424" spans="1:22" hidden="1" x14ac:dyDescent="0.2">
      <c r="A1424" s="88"/>
      <c r="B1424" s="228" t="s">
        <v>13</v>
      </c>
      <c r="C1424" s="290">
        <v>136</v>
      </c>
      <c r="D1424" s="51" t="s">
        <v>210</v>
      </c>
      <c r="E1424" s="51" t="s">
        <v>211</v>
      </c>
      <c r="F1424" s="70"/>
      <c r="G1424" s="97"/>
      <c r="H1424" s="52">
        <f t="shared" ref="H1424:N1424" si="682">H199</f>
        <v>3150</v>
      </c>
      <c r="I1424" s="52">
        <f t="shared" si="682"/>
        <v>0</v>
      </c>
      <c r="J1424" s="52">
        <f t="shared" si="682"/>
        <v>300</v>
      </c>
      <c r="K1424" s="52">
        <f t="shared" si="682"/>
        <v>2850</v>
      </c>
      <c r="L1424" s="52">
        <f t="shared" si="682"/>
        <v>0</v>
      </c>
      <c r="M1424" s="56">
        <f t="shared" si="682"/>
        <v>3150</v>
      </c>
      <c r="N1424" s="56">
        <f t="shared" si="682"/>
        <v>3150</v>
      </c>
      <c r="O1424" s="57"/>
      <c r="P1424" s="88"/>
      <c r="S1424" s="108"/>
      <c r="T1424" s="108"/>
      <c r="U1424" s="108"/>
      <c r="V1424" s="108"/>
    </row>
    <row r="1425" spans="1:22" hidden="1" x14ac:dyDescent="0.2">
      <c r="A1425" s="88"/>
      <c r="B1425" s="229"/>
      <c r="C1425" s="291"/>
      <c r="D1425" s="51" t="s">
        <v>210</v>
      </c>
      <c r="E1425" s="51" t="s">
        <v>215</v>
      </c>
      <c r="F1425" s="70"/>
      <c r="G1425" s="97"/>
      <c r="H1425" s="52">
        <f t="shared" ref="H1425:N1425" si="683">H88+H97+H106+H115</f>
        <v>94842.5</v>
      </c>
      <c r="I1425" s="52">
        <f t="shared" si="683"/>
        <v>22030</v>
      </c>
      <c r="J1425" s="52">
        <f t="shared" si="683"/>
        <v>24900</v>
      </c>
      <c r="K1425" s="52">
        <f t="shared" si="683"/>
        <v>22300</v>
      </c>
      <c r="L1425" s="52">
        <f t="shared" si="683"/>
        <v>25612.5</v>
      </c>
      <c r="M1425" s="56">
        <f t="shared" si="683"/>
        <v>96760.099999999991</v>
      </c>
      <c r="N1425" s="56">
        <f t="shared" si="683"/>
        <v>100527.5</v>
      </c>
      <c r="O1425" s="57"/>
      <c r="P1425" s="88"/>
      <c r="S1425" s="108"/>
      <c r="T1425" s="108"/>
      <c r="U1425" s="108"/>
      <c r="V1425" s="108"/>
    </row>
    <row r="1426" spans="1:22" hidden="1" x14ac:dyDescent="0.2">
      <c r="A1426" s="88"/>
      <c r="B1426" s="229"/>
      <c r="C1426" s="291"/>
      <c r="D1426" s="51" t="s">
        <v>210</v>
      </c>
      <c r="E1426" s="51" t="s">
        <v>216</v>
      </c>
      <c r="F1426" s="70"/>
      <c r="G1426" s="97"/>
      <c r="H1426" s="52">
        <f t="shared" ref="H1426:N1426" si="684">H189</f>
        <v>41092.9</v>
      </c>
      <c r="I1426" s="52">
        <f t="shared" si="684"/>
        <v>11592</v>
      </c>
      <c r="J1426" s="52">
        <f t="shared" si="684"/>
        <v>12474</v>
      </c>
      <c r="K1426" s="52">
        <f t="shared" si="684"/>
        <v>7722</v>
      </c>
      <c r="L1426" s="52">
        <f t="shared" si="684"/>
        <v>9304.9</v>
      </c>
      <c r="M1426" s="56">
        <f t="shared" si="684"/>
        <v>42594.400000000001</v>
      </c>
      <c r="N1426" s="56">
        <f t="shared" si="684"/>
        <v>44126.400000000001</v>
      </c>
      <c r="O1426" s="57"/>
      <c r="P1426" s="88"/>
      <c r="S1426" s="108"/>
      <c r="T1426" s="108"/>
      <c r="U1426" s="108"/>
      <c r="V1426" s="108"/>
    </row>
    <row r="1427" spans="1:22" hidden="1" x14ac:dyDescent="0.2">
      <c r="A1427" s="88"/>
      <c r="B1427" s="251"/>
      <c r="C1427" s="291"/>
      <c r="D1427" s="51" t="s">
        <v>210</v>
      </c>
      <c r="E1427" s="51" t="s">
        <v>212</v>
      </c>
      <c r="F1427" s="70"/>
      <c r="G1427" s="97"/>
      <c r="H1427" s="52">
        <f t="shared" ref="H1427:N1427" si="685">H46+H47+H56+H57+H89+H98+H107+H116+H124+H154+H155+H156+H166+H197+H198+H232+H233+H257+H224</f>
        <v>298553.65000000002</v>
      </c>
      <c r="I1427" s="52">
        <f t="shared" si="685"/>
        <v>18805</v>
      </c>
      <c r="J1427" s="52">
        <f t="shared" si="685"/>
        <v>92356.4</v>
      </c>
      <c r="K1427" s="52">
        <f t="shared" si="685"/>
        <v>54899.4</v>
      </c>
      <c r="L1427" s="52">
        <f t="shared" si="685"/>
        <v>132492.85</v>
      </c>
      <c r="M1427" s="52">
        <f t="shared" si="685"/>
        <v>373425.99999999994</v>
      </c>
      <c r="N1427" s="52">
        <f t="shared" si="685"/>
        <v>588511.29999999993</v>
      </c>
      <c r="O1427" s="57"/>
      <c r="P1427" s="88"/>
      <c r="S1427" s="108"/>
      <c r="T1427" s="108"/>
      <c r="U1427" s="108"/>
      <c r="V1427" s="108"/>
    </row>
    <row r="1428" spans="1:22" hidden="1" x14ac:dyDescent="0.2">
      <c r="A1428" s="88"/>
      <c r="B1428" s="228" t="s">
        <v>14</v>
      </c>
      <c r="C1428" s="291"/>
      <c r="D1428" s="51" t="s">
        <v>210</v>
      </c>
      <c r="E1428" s="51" t="s">
        <v>215</v>
      </c>
      <c r="F1428" s="70"/>
      <c r="G1428" s="97"/>
      <c r="H1428" s="52"/>
      <c r="I1428" s="52"/>
      <c r="J1428" s="52"/>
      <c r="K1428" s="52"/>
      <c r="L1428" s="52"/>
      <c r="M1428" s="56"/>
      <c r="N1428" s="56"/>
      <c r="O1428" s="57"/>
      <c r="P1428" s="88"/>
      <c r="S1428" s="108"/>
      <c r="T1428" s="108"/>
      <c r="U1428" s="108"/>
      <c r="V1428" s="108"/>
    </row>
    <row r="1429" spans="1:22" hidden="1" x14ac:dyDescent="0.2">
      <c r="A1429" s="88"/>
      <c r="B1429" s="229"/>
      <c r="C1429" s="291"/>
      <c r="D1429" s="51" t="s">
        <v>210</v>
      </c>
      <c r="E1429" s="51" t="s">
        <v>216</v>
      </c>
      <c r="F1429" s="70"/>
      <c r="G1429" s="97"/>
      <c r="H1429" s="52"/>
      <c r="I1429" s="52"/>
      <c r="J1429" s="52"/>
      <c r="K1429" s="52"/>
      <c r="L1429" s="52"/>
      <c r="M1429" s="56"/>
      <c r="N1429" s="56"/>
      <c r="O1429" s="57"/>
      <c r="P1429" s="88"/>
      <c r="S1429" s="108"/>
      <c r="T1429" s="108"/>
      <c r="U1429" s="108"/>
      <c r="V1429" s="108"/>
    </row>
    <row r="1430" spans="1:22" hidden="1" x14ac:dyDescent="0.2">
      <c r="A1430" s="88"/>
      <c r="B1430" s="251"/>
      <c r="C1430" s="291"/>
      <c r="D1430" s="51" t="s">
        <v>210</v>
      </c>
      <c r="E1430" s="51" t="s">
        <v>212</v>
      </c>
      <c r="F1430" s="70"/>
      <c r="G1430" s="97"/>
      <c r="H1430" s="52">
        <f t="shared" ref="H1430:N1430" si="686">H48+H49+H58+H59+H90+H99+H108+H117+H125+H157+H158+H159+H167+H258</f>
        <v>715678.00000000012</v>
      </c>
      <c r="I1430" s="52">
        <f t="shared" si="686"/>
        <v>0</v>
      </c>
      <c r="J1430" s="52">
        <f t="shared" si="686"/>
        <v>0</v>
      </c>
      <c r="K1430" s="52">
        <f t="shared" si="686"/>
        <v>0</v>
      </c>
      <c r="L1430" s="52">
        <f t="shared" si="686"/>
        <v>715678.00000000012</v>
      </c>
      <c r="M1430" s="56">
        <f t="shared" si="686"/>
        <v>815403.4</v>
      </c>
      <c r="N1430" s="56">
        <f t="shared" si="686"/>
        <v>606916.40000000014</v>
      </c>
      <c r="O1430" s="57"/>
      <c r="P1430" s="88"/>
      <c r="S1430" s="108"/>
      <c r="T1430" s="108"/>
      <c r="U1430" s="108"/>
      <c r="V1430" s="108"/>
    </row>
    <row r="1431" spans="1:22" hidden="1" x14ac:dyDescent="0.2">
      <c r="A1431" s="88"/>
      <c r="B1431" s="124" t="s">
        <v>15</v>
      </c>
      <c r="C1431" s="291"/>
      <c r="D1431" s="51" t="s">
        <v>210</v>
      </c>
      <c r="E1431" s="51"/>
      <c r="F1431" s="70"/>
      <c r="G1431" s="97"/>
      <c r="H1431" s="52"/>
      <c r="I1431" s="52"/>
      <c r="J1431" s="52"/>
      <c r="K1431" s="52"/>
      <c r="L1431" s="52"/>
      <c r="M1431" s="56"/>
      <c r="N1431" s="56"/>
      <c r="O1431" s="57"/>
      <c r="P1431" s="88"/>
      <c r="S1431" s="108"/>
      <c r="T1431" s="108"/>
      <c r="U1431" s="108"/>
      <c r="V1431" s="108"/>
    </row>
    <row r="1432" spans="1:22" hidden="1" x14ac:dyDescent="0.2">
      <c r="A1432" s="88"/>
      <c r="B1432" s="124" t="s">
        <v>12</v>
      </c>
      <c r="C1432" s="292"/>
      <c r="D1432" s="51" t="s">
        <v>210</v>
      </c>
      <c r="E1432" s="51"/>
      <c r="F1432" s="70"/>
      <c r="G1432" s="97"/>
      <c r="H1432" s="52"/>
      <c r="I1432" s="52"/>
      <c r="J1432" s="52"/>
      <c r="K1432" s="52"/>
      <c r="L1432" s="52"/>
      <c r="M1432" s="56"/>
      <c r="N1432" s="56"/>
      <c r="O1432" s="57"/>
      <c r="P1432" s="88"/>
      <c r="S1432" s="108"/>
      <c r="T1432" s="108"/>
      <c r="U1432" s="108"/>
      <c r="V1432" s="108"/>
    </row>
    <row r="1433" spans="1:22" ht="14.45" hidden="1" customHeight="1" x14ac:dyDescent="0.2">
      <c r="A1433" s="110"/>
      <c r="B1433" s="228" t="s">
        <v>13</v>
      </c>
      <c r="C1433" s="290">
        <v>124</v>
      </c>
      <c r="D1433" s="51" t="s">
        <v>210</v>
      </c>
      <c r="E1433" s="51" t="s">
        <v>209</v>
      </c>
      <c r="F1433" s="70"/>
      <c r="G1433" s="97"/>
      <c r="H1433" s="52">
        <f t="shared" ref="H1433:N1433" si="687">H265+H266</f>
        <v>93456.3</v>
      </c>
      <c r="I1433" s="52">
        <f t="shared" si="687"/>
        <v>0</v>
      </c>
      <c r="J1433" s="52">
        <f t="shared" si="687"/>
        <v>82.635999999999996</v>
      </c>
      <c r="K1433" s="52">
        <f t="shared" si="687"/>
        <v>6582.6360000000004</v>
      </c>
      <c r="L1433" s="52">
        <f t="shared" si="687"/>
        <v>86791.028000000006</v>
      </c>
      <c r="M1433" s="56">
        <f t="shared" si="687"/>
        <v>0</v>
      </c>
      <c r="N1433" s="56">
        <f t="shared" si="687"/>
        <v>0</v>
      </c>
      <c r="O1433" s="57"/>
      <c r="P1433" s="110"/>
      <c r="S1433" s="108"/>
      <c r="T1433" s="108"/>
      <c r="U1433" s="108"/>
      <c r="V1433" s="108"/>
    </row>
    <row r="1434" spans="1:22" hidden="1" x14ac:dyDescent="0.2">
      <c r="A1434" s="88"/>
      <c r="B1434" s="251"/>
      <c r="C1434" s="291"/>
      <c r="D1434" s="51" t="s">
        <v>210</v>
      </c>
      <c r="E1434" s="51" t="s">
        <v>211</v>
      </c>
      <c r="F1434" s="70"/>
      <c r="G1434" s="97"/>
      <c r="H1434" s="52">
        <f t="shared" ref="H1434:N1434" si="688">H35+H36+H267+H268+H269</f>
        <v>383265.7</v>
      </c>
      <c r="I1434" s="52">
        <f t="shared" si="688"/>
        <v>1838.9</v>
      </c>
      <c r="J1434" s="52">
        <f t="shared" si="688"/>
        <v>23616.400000000001</v>
      </c>
      <c r="K1434" s="52">
        <f t="shared" si="688"/>
        <v>5500.3</v>
      </c>
      <c r="L1434" s="52">
        <f t="shared" si="688"/>
        <v>352310.1</v>
      </c>
      <c r="M1434" s="56">
        <f t="shared" si="688"/>
        <v>79554.100000000006</v>
      </c>
      <c r="N1434" s="56">
        <f t="shared" si="688"/>
        <v>84031.1</v>
      </c>
      <c r="O1434" s="57"/>
      <c r="P1434" s="88"/>
      <c r="S1434" s="108"/>
      <c r="T1434" s="108"/>
      <c r="U1434" s="108"/>
      <c r="V1434" s="108"/>
    </row>
    <row r="1435" spans="1:22" ht="14.45" hidden="1" customHeight="1" x14ac:dyDescent="0.2">
      <c r="A1435" s="110"/>
      <c r="B1435" s="228" t="s">
        <v>14</v>
      </c>
      <c r="C1435" s="291"/>
      <c r="D1435" s="51" t="s">
        <v>210</v>
      </c>
      <c r="E1435" s="51" t="s">
        <v>209</v>
      </c>
      <c r="F1435" s="70"/>
      <c r="G1435" s="97"/>
      <c r="H1435" s="52">
        <f t="shared" ref="H1435:N1435" si="689">H270</f>
        <v>101398.1</v>
      </c>
      <c r="I1435" s="52">
        <f t="shared" si="689"/>
        <v>0</v>
      </c>
      <c r="J1435" s="52">
        <f t="shared" si="689"/>
        <v>0</v>
      </c>
      <c r="K1435" s="52">
        <f t="shared" si="689"/>
        <v>0</v>
      </c>
      <c r="L1435" s="52">
        <f t="shared" si="689"/>
        <v>101398.1</v>
      </c>
      <c r="M1435" s="56">
        <f t="shared" si="689"/>
        <v>0</v>
      </c>
      <c r="N1435" s="56">
        <f t="shared" si="689"/>
        <v>0</v>
      </c>
      <c r="O1435" s="57"/>
      <c r="P1435" s="110"/>
      <c r="S1435" s="108"/>
      <c r="T1435" s="108"/>
      <c r="U1435" s="108"/>
      <c r="V1435" s="108"/>
    </row>
    <row r="1436" spans="1:22" hidden="1" x14ac:dyDescent="0.2">
      <c r="A1436" s="88"/>
      <c r="B1436" s="251"/>
      <c r="C1436" s="291"/>
      <c r="D1436" s="51" t="s">
        <v>210</v>
      </c>
      <c r="E1436" s="51" t="s">
        <v>211</v>
      </c>
      <c r="F1436" s="70"/>
      <c r="G1436" s="97"/>
      <c r="H1436" s="52">
        <f t="shared" ref="H1436:N1436" si="690">H23+H24+H271+H272</f>
        <v>979175.7</v>
      </c>
      <c r="I1436" s="52">
        <f t="shared" si="690"/>
        <v>0</v>
      </c>
      <c r="J1436" s="52">
        <f t="shared" si="690"/>
        <v>0</v>
      </c>
      <c r="K1436" s="52">
        <f t="shared" si="690"/>
        <v>0</v>
      </c>
      <c r="L1436" s="52">
        <f t="shared" si="690"/>
        <v>979175.7</v>
      </c>
      <c r="M1436" s="56">
        <f t="shared" si="690"/>
        <v>282055.2</v>
      </c>
      <c r="N1436" s="56">
        <f t="shared" si="690"/>
        <v>389504.1</v>
      </c>
      <c r="O1436" s="57"/>
      <c r="P1436" s="88"/>
      <c r="S1436" s="108"/>
      <c r="T1436" s="108"/>
      <c r="U1436" s="108"/>
      <c r="V1436" s="108"/>
    </row>
    <row r="1437" spans="1:22" hidden="1" x14ac:dyDescent="0.2">
      <c r="A1437" s="88"/>
      <c r="B1437" s="124" t="s">
        <v>15</v>
      </c>
      <c r="C1437" s="291"/>
      <c r="D1437" s="51" t="s">
        <v>210</v>
      </c>
      <c r="E1437" s="51"/>
      <c r="F1437" s="70"/>
      <c r="G1437" s="97"/>
      <c r="H1437" s="52">
        <f t="shared" ref="H1437:N1437" si="691">H273</f>
        <v>55000</v>
      </c>
      <c r="I1437" s="52">
        <f t="shared" si="691"/>
        <v>0</v>
      </c>
      <c r="J1437" s="52">
        <f t="shared" si="691"/>
        <v>0</v>
      </c>
      <c r="K1437" s="52">
        <f t="shared" si="691"/>
        <v>0</v>
      </c>
      <c r="L1437" s="52">
        <f t="shared" si="691"/>
        <v>55000</v>
      </c>
      <c r="M1437" s="56">
        <f t="shared" si="691"/>
        <v>0</v>
      </c>
      <c r="N1437" s="56">
        <f t="shared" si="691"/>
        <v>0</v>
      </c>
      <c r="O1437" s="57"/>
      <c r="P1437" s="88"/>
      <c r="S1437" s="108"/>
      <c r="T1437" s="108"/>
      <c r="U1437" s="108"/>
      <c r="V1437" s="108"/>
    </row>
    <row r="1438" spans="1:22" hidden="1" x14ac:dyDescent="0.2">
      <c r="A1438" s="177"/>
      <c r="B1438" s="138" t="s">
        <v>12</v>
      </c>
      <c r="C1438" s="292"/>
      <c r="D1438" s="187" t="s">
        <v>210</v>
      </c>
      <c r="E1438" s="187"/>
      <c r="F1438" s="188"/>
      <c r="G1438" s="189"/>
      <c r="H1438" s="190"/>
      <c r="I1438" s="190"/>
      <c r="J1438" s="190"/>
      <c r="K1438" s="190"/>
      <c r="L1438" s="190"/>
      <c r="M1438" s="191"/>
      <c r="N1438" s="191"/>
      <c r="O1438" s="192"/>
      <c r="P1438" s="177"/>
      <c r="S1438" s="193"/>
      <c r="T1438" s="193"/>
      <c r="U1438" s="193"/>
      <c r="V1438" s="193"/>
    </row>
    <row r="1439" spans="1:22" ht="25.5" customHeight="1" x14ac:dyDescent="0.2">
      <c r="A1439" s="304" t="s">
        <v>420</v>
      </c>
      <c r="B1439" s="304"/>
      <c r="C1439" s="304"/>
      <c r="D1439" s="304"/>
      <c r="E1439" s="304"/>
      <c r="F1439" s="304"/>
      <c r="G1439" s="304"/>
      <c r="H1439" s="304"/>
      <c r="I1439" s="304"/>
      <c r="J1439" s="304"/>
      <c r="K1439" s="304"/>
      <c r="L1439" s="304"/>
      <c r="M1439" s="304"/>
      <c r="N1439" s="304"/>
      <c r="O1439" s="304"/>
      <c r="P1439" s="304"/>
    </row>
    <row r="1440" spans="1:22" ht="25.5" customHeight="1" x14ac:dyDescent="0.2">
      <c r="A1440" s="305"/>
      <c r="B1440" s="305"/>
      <c r="C1440" s="305"/>
      <c r="D1440" s="305"/>
      <c r="E1440" s="305"/>
      <c r="F1440" s="305"/>
      <c r="G1440" s="305"/>
      <c r="H1440" s="305"/>
      <c r="I1440" s="305"/>
      <c r="J1440" s="305"/>
      <c r="K1440" s="305"/>
      <c r="L1440" s="305"/>
      <c r="M1440" s="305"/>
      <c r="N1440" s="305"/>
      <c r="O1440" s="305"/>
      <c r="P1440" s="305"/>
    </row>
    <row r="1441" spans="1:16" x14ac:dyDescent="0.2">
      <c r="A1441" s="305"/>
      <c r="B1441" s="305"/>
      <c r="C1441" s="305"/>
      <c r="D1441" s="305"/>
      <c r="E1441" s="305"/>
      <c r="F1441" s="305"/>
      <c r="G1441" s="305"/>
      <c r="H1441" s="305"/>
      <c r="I1441" s="305"/>
      <c r="J1441" s="305"/>
      <c r="K1441" s="305"/>
      <c r="L1441" s="305"/>
      <c r="M1441" s="305"/>
      <c r="N1441" s="305"/>
      <c r="O1441" s="305"/>
      <c r="P1441" s="305"/>
    </row>
    <row r="1442" spans="1:16" x14ac:dyDescent="0.2">
      <c r="A1442" s="305"/>
      <c r="B1442" s="305"/>
      <c r="C1442" s="305"/>
      <c r="D1442" s="305"/>
      <c r="E1442" s="305"/>
      <c r="F1442" s="305"/>
      <c r="G1442" s="305"/>
      <c r="H1442" s="305"/>
      <c r="I1442" s="305"/>
      <c r="J1442" s="305"/>
      <c r="K1442" s="305"/>
      <c r="L1442" s="305"/>
      <c r="M1442" s="305"/>
      <c r="N1442" s="305"/>
      <c r="O1442" s="305"/>
      <c r="P1442" s="305"/>
    </row>
    <row r="1443" spans="1:16" x14ac:dyDescent="0.2">
      <c r="A1443" s="305"/>
      <c r="B1443" s="305"/>
      <c r="C1443" s="305"/>
      <c r="D1443" s="305"/>
      <c r="E1443" s="305"/>
      <c r="F1443" s="305"/>
      <c r="G1443" s="305"/>
      <c r="H1443" s="305"/>
      <c r="I1443" s="305"/>
      <c r="J1443" s="305"/>
      <c r="K1443" s="305"/>
      <c r="L1443" s="305"/>
      <c r="M1443" s="305"/>
      <c r="N1443" s="305"/>
      <c r="O1443" s="305"/>
      <c r="P1443" s="305"/>
    </row>
    <row r="1444" spans="1:16" x14ac:dyDescent="0.2">
      <c r="A1444" s="305"/>
      <c r="B1444" s="305"/>
      <c r="C1444" s="305"/>
      <c r="D1444" s="305"/>
      <c r="E1444" s="305"/>
      <c r="F1444" s="305"/>
      <c r="G1444" s="305"/>
      <c r="H1444" s="305"/>
      <c r="I1444" s="305"/>
      <c r="J1444" s="305"/>
      <c r="K1444" s="305"/>
      <c r="L1444" s="305"/>
      <c r="M1444" s="305"/>
      <c r="N1444" s="305"/>
      <c r="O1444" s="305"/>
      <c r="P1444" s="305"/>
    </row>
    <row r="1445" spans="1:16" x14ac:dyDescent="0.2">
      <c r="A1445" s="305"/>
      <c r="B1445" s="305"/>
      <c r="C1445" s="305"/>
      <c r="D1445" s="305"/>
      <c r="E1445" s="305"/>
      <c r="F1445" s="305"/>
      <c r="G1445" s="305"/>
      <c r="H1445" s="305"/>
      <c r="I1445" s="305"/>
      <c r="J1445" s="305"/>
      <c r="K1445" s="305"/>
      <c r="L1445" s="305"/>
      <c r="M1445" s="305"/>
      <c r="N1445" s="305"/>
      <c r="O1445" s="305"/>
      <c r="P1445" s="305"/>
    </row>
    <row r="1446" spans="1:16" x14ac:dyDescent="0.2">
      <c r="A1446" s="305"/>
      <c r="B1446" s="305"/>
      <c r="C1446" s="305"/>
      <c r="D1446" s="305"/>
      <c r="E1446" s="305"/>
      <c r="F1446" s="305"/>
      <c r="G1446" s="305"/>
      <c r="H1446" s="305"/>
      <c r="I1446" s="305"/>
      <c r="J1446" s="305"/>
      <c r="K1446" s="305"/>
      <c r="L1446" s="305"/>
      <c r="M1446" s="305"/>
      <c r="N1446" s="305"/>
      <c r="O1446" s="305"/>
      <c r="P1446" s="305"/>
    </row>
    <row r="1447" spans="1:16" x14ac:dyDescent="0.2">
      <c r="A1447" s="305"/>
      <c r="B1447" s="305"/>
      <c r="C1447" s="305"/>
      <c r="D1447" s="305"/>
      <c r="E1447" s="305"/>
      <c r="F1447" s="305"/>
      <c r="G1447" s="305"/>
      <c r="H1447" s="305"/>
      <c r="I1447" s="305"/>
      <c r="J1447" s="305"/>
      <c r="K1447" s="305"/>
      <c r="L1447" s="305"/>
      <c r="M1447" s="305"/>
      <c r="N1447" s="305"/>
      <c r="O1447" s="305"/>
      <c r="P1447" s="305"/>
    </row>
    <row r="1448" spans="1:16" x14ac:dyDescent="0.2">
      <c r="A1448" s="305"/>
      <c r="B1448" s="305"/>
      <c r="C1448" s="305"/>
      <c r="D1448" s="305"/>
      <c r="E1448" s="305"/>
      <c r="F1448" s="305"/>
      <c r="G1448" s="305"/>
      <c r="H1448" s="305"/>
      <c r="I1448" s="305"/>
      <c r="J1448" s="305"/>
      <c r="K1448" s="305"/>
      <c r="L1448" s="305"/>
      <c r="M1448" s="305"/>
      <c r="N1448" s="305"/>
      <c r="O1448" s="305"/>
      <c r="P1448" s="305"/>
    </row>
    <row r="1449" spans="1:16" x14ac:dyDescent="0.2">
      <c r="A1449" s="305"/>
      <c r="B1449" s="305"/>
      <c r="C1449" s="305"/>
      <c r="D1449" s="305"/>
      <c r="E1449" s="305"/>
      <c r="F1449" s="305"/>
      <c r="G1449" s="305"/>
      <c r="H1449" s="305"/>
      <c r="I1449" s="305"/>
      <c r="J1449" s="305"/>
      <c r="K1449" s="305"/>
      <c r="L1449" s="305"/>
      <c r="M1449" s="305"/>
      <c r="N1449" s="305"/>
      <c r="O1449" s="305"/>
      <c r="P1449" s="305"/>
    </row>
    <row r="1450" spans="1:16" x14ac:dyDescent="0.2">
      <c r="A1450" s="305"/>
      <c r="B1450" s="305"/>
      <c r="C1450" s="305"/>
      <c r="D1450" s="305"/>
      <c r="E1450" s="305"/>
      <c r="F1450" s="305"/>
      <c r="G1450" s="305"/>
      <c r="H1450" s="305"/>
      <c r="I1450" s="305"/>
      <c r="J1450" s="305"/>
      <c r="K1450" s="305"/>
      <c r="L1450" s="305"/>
      <c r="M1450" s="305"/>
      <c r="N1450" s="305"/>
      <c r="O1450" s="305"/>
      <c r="P1450" s="305"/>
    </row>
    <row r="1451" spans="1:16" ht="374.25" customHeight="1" x14ac:dyDescent="0.2">
      <c r="A1451" s="305"/>
      <c r="B1451" s="305"/>
      <c r="C1451" s="305"/>
      <c r="D1451" s="305"/>
      <c r="E1451" s="305"/>
      <c r="F1451" s="305"/>
      <c r="G1451" s="305"/>
      <c r="H1451" s="305"/>
      <c r="I1451" s="305"/>
      <c r="J1451" s="305"/>
      <c r="K1451" s="305"/>
      <c r="L1451" s="305"/>
      <c r="M1451" s="305"/>
      <c r="N1451" s="305"/>
      <c r="O1451" s="305"/>
      <c r="P1451" s="305"/>
    </row>
    <row r="1455" spans="1:16" ht="15.75" x14ac:dyDescent="0.2">
      <c r="A1455" s="303"/>
      <c r="B1455" s="303"/>
      <c r="C1455" s="303"/>
      <c r="D1455" s="303"/>
      <c r="E1455" s="303"/>
      <c r="F1455" s="303"/>
      <c r="G1455" s="303"/>
      <c r="H1455" s="303"/>
      <c r="I1455" s="303"/>
      <c r="J1455" s="303"/>
      <c r="K1455" s="303"/>
      <c r="L1455" s="303"/>
      <c r="M1455" s="303"/>
      <c r="N1455" s="303"/>
      <c r="O1455" s="303"/>
      <c r="P1455" s="303"/>
    </row>
  </sheetData>
  <sheetProtection formatCells="0" autoFilter="0"/>
  <autoFilter ref="A10:X1342">
    <filterColumn colId="16" showButton="0"/>
  </autoFilter>
  <mergeCells count="557">
    <mergeCell ref="A1455:P1455"/>
    <mergeCell ref="A1439:P1451"/>
    <mergeCell ref="A967:P967"/>
    <mergeCell ref="A966:P966"/>
    <mergeCell ref="A965:P965"/>
    <mergeCell ref="A964:P964"/>
    <mergeCell ref="A830:P830"/>
    <mergeCell ref="A829:P829"/>
    <mergeCell ref="A1230:P1230"/>
    <mergeCell ref="A1231:P1231"/>
    <mergeCell ref="H1311:N1311"/>
    <mergeCell ref="H890:N890"/>
    <mergeCell ref="H898:N898"/>
    <mergeCell ref="A1336:A1341"/>
    <mergeCell ref="O1336:O1341"/>
    <mergeCell ref="P1336:P1341"/>
    <mergeCell ref="O1223:O1228"/>
    <mergeCell ref="P1223:P1228"/>
    <mergeCell ref="O952:O963"/>
    <mergeCell ref="P952:P963"/>
    <mergeCell ref="B1267:B1271"/>
    <mergeCell ref="A1380:A1384"/>
    <mergeCell ref="A1392:A1396"/>
    <mergeCell ref="O1284:O1292"/>
    <mergeCell ref="P1284:P1292"/>
    <mergeCell ref="P1293:P1300"/>
    <mergeCell ref="O1301:O1306"/>
    <mergeCell ref="P1301:P1306"/>
    <mergeCell ref="O1308:O1315"/>
    <mergeCell ref="P1308:P1315"/>
    <mergeCell ref="O1316:O1323"/>
    <mergeCell ref="P1316:P1323"/>
    <mergeCell ref="O1324:O1329"/>
    <mergeCell ref="P1324:P1329"/>
    <mergeCell ref="O1330:O1335"/>
    <mergeCell ref="P1330:P1335"/>
    <mergeCell ref="B971:B975"/>
    <mergeCell ref="B1433:B1434"/>
    <mergeCell ref="C1433:C1438"/>
    <mergeCell ref="B1435:B1436"/>
    <mergeCell ref="C1424:C1432"/>
    <mergeCell ref="B1424:B1427"/>
    <mergeCell ref="B1428:B1430"/>
    <mergeCell ref="A1232:P1232"/>
    <mergeCell ref="A1263:P1263"/>
    <mergeCell ref="A1418:A1422"/>
    <mergeCell ref="P1419:P1422"/>
    <mergeCell ref="A1410:A1414"/>
    <mergeCell ref="P1410:P1414"/>
    <mergeCell ref="A1399:A1403"/>
    <mergeCell ref="A1307:P1307"/>
    <mergeCell ref="H1319:N1319"/>
    <mergeCell ref="A1316:A1323"/>
    <mergeCell ref="A1324:A1329"/>
    <mergeCell ref="A1330:A1335"/>
    <mergeCell ref="O1293:O1300"/>
    <mergeCell ref="B1287:B1288"/>
    <mergeCell ref="B1044:B1046"/>
    <mergeCell ref="A815:A822"/>
    <mergeCell ref="O815:O822"/>
    <mergeCell ref="P815:P822"/>
    <mergeCell ref="A823:A828"/>
    <mergeCell ref="O823:O828"/>
    <mergeCell ref="A868:P868"/>
    <mergeCell ref="A869:P869"/>
    <mergeCell ref="A870:P870"/>
    <mergeCell ref="A867:P867"/>
    <mergeCell ref="P823:P828"/>
    <mergeCell ref="A831:A838"/>
    <mergeCell ref="A839:A846"/>
    <mergeCell ref="A847:A854"/>
    <mergeCell ref="A855:A860"/>
    <mergeCell ref="A861:A866"/>
    <mergeCell ref="O831:O838"/>
    <mergeCell ref="P831:P838"/>
    <mergeCell ref="O839:O846"/>
    <mergeCell ref="P839:P846"/>
    <mergeCell ref="O847:O854"/>
    <mergeCell ref="P847:P854"/>
    <mergeCell ref="O855:O860"/>
    <mergeCell ref="P855:P860"/>
    <mergeCell ref="O861:O866"/>
    <mergeCell ref="B784:B788"/>
    <mergeCell ref="B789:B794"/>
    <mergeCell ref="B801:B805"/>
    <mergeCell ref="B806:B811"/>
    <mergeCell ref="A781:A797"/>
    <mergeCell ref="O781:O797"/>
    <mergeCell ref="P781:P797"/>
    <mergeCell ref="A798:A814"/>
    <mergeCell ref="O798:O814"/>
    <mergeCell ref="P798:P814"/>
    <mergeCell ref="B721:B723"/>
    <mergeCell ref="B717:B720"/>
    <mergeCell ref="A706:A713"/>
    <mergeCell ref="O706:O713"/>
    <mergeCell ref="P706:P713"/>
    <mergeCell ref="A714:A726"/>
    <mergeCell ref="O714:O726"/>
    <mergeCell ref="P714:P726"/>
    <mergeCell ref="A727:A738"/>
    <mergeCell ref="O727:O738"/>
    <mergeCell ref="P727:P738"/>
    <mergeCell ref="B733:B735"/>
    <mergeCell ref="B730:B732"/>
    <mergeCell ref="A670:A681"/>
    <mergeCell ref="O670:O681"/>
    <mergeCell ref="P670:P681"/>
    <mergeCell ref="B685:B687"/>
    <mergeCell ref="B688:B690"/>
    <mergeCell ref="B697:B699"/>
    <mergeCell ref="B700:B702"/>
    <mergeCell ref="A682:A693"/>
    <mergeCell ref="O682:O693"/>
    <mergeCell ref="P682:P693"/>
    <mergeCell ref="A694:A705"/>
    <mergeCell ref="O694:O705"/>
    <mergeCell ref="P694:P705"/>
    <mergeCell ref="B676:B678"/>
    <mergeCell ref="O658:O669"/>
    <mergeCell ref="P658:P669"/>
    <mergeCell ref="A658:A669"/>
    <mergeCell ref="O579:O586"/>
    <mergeCell ref="P579:P586"/>
    <mergeCell ref="A587:A601"/>
    <mergeCell ref="O587:O601"/>
    <mergeCell ref="P587:P601"/>
    <mergeCell ref="A602:A609"/>
    <mergeCell ref="O602:O609"/>
    <mergeCell ref="P602:P609"/>
    <mergeCell ref="A646:A657"/>
    <mergeCell ref="O646:O657"/>
    <mergeCell ref="P646:P657"/>
    <mergeCell ref="B46:B47"/>
    <mergeCell ref="B279:B280"/>
    <mergeCell ref="B288:B290"/>
    <mergeCell ref="B291:B292"/>
    <mergeCell ref="P276:P284"/>
    <mergeCell ref="P285:P295"/>
    <mergeCell ref="A297:P297"/>
    <mergeCell ref="A459:P459"/>
    <mergeCell ref="B463:B477"/>
    <mergeCell ref="A427:P427"/>
    <mergeCell ref="A428:P428"/>
    <mergeCell ref="A429:A436"/>
    <mergeCell ref="O429:O436"/>
    <mergeCell ref="P429:P436"/>
    <mergeCell ref="A437:A444"/>
    <mergeCell ref="O437:O444"/>
    <mergeCell ref="P437:P444"/>
    <mergeCell ref="A445:A452"/>
    <mergeCell ref="O445:O452"/>
    <mergeCell ref="P445:P452"/>
    <mergeCell ref="A453:A458"/>
    <mergeCell ref="O453:O458"/>
    <mergeCell ref="O354:O359"/>
    <mergeCell ref="P354:P359"/>
    <mergeCell ref="A7:P7"/>
    <mergeCell ref="H8:N8"/>
    <mergeCell ref="A9:A10"/>
    <mergeCell ref="B9:B10"/>
    <mergeCell ref="C9:G9"/>
    <mergeCell ref="H9:H10"/>
    <mergeCell ref="I9:L9"/>
    <mergeCell ref="M9:M10"/>
    <mergeCell ref="N9:N10"/>
    <mergeCell ref="O9:O10"/>
    <mergeCell ref="P9:P10"/>
    <mergeCell ref="B106:B107"/>
    <mergeCell ref="B197:B199"/>
    <mergeCell ref="B66:B75"/>
    <mergeCell ref="B76:B81"/>
    <mergeCell ref="A296:P296"/>
    <mergeCell ref="B58:B59"/>
    <mergeCell ref="B174:B181"/>
    <mergeCell ref="B115:B116"/>
    <mergeCell ref="B265:B269"/>
    <mergeCell ref="B270:B272"/>
    <mergeCell ref="O276:O284"/>
    <mergeCell ref="O285:O295"/>
    <mergeCell ref="A121:A128"/>
    <mergeCell ref="A129:A136"/>
    <mergeCell ref="A137:A150"/>
    <mergeCell ref="A151:A162"/>
    <mergeCell ref="A163:A170"/>
    <mergeCell ref="A171:A185"/>
    <mergeCell ref="A186:A193"/>
    <mergeCell ref="A204:A211"/>
    <mergeCell ref="A212:A219"/>
    <mergeCell ref="P85:P93"/>
    <mergeCell ref="O94:O102"/>
    <mergeCell ref="A482:A489"/>
    <mergeCell ref="O482:O489"/>
    <mergeCell ref="P482:P489"/>
    <mergeCell ref="A490:A497"/>
    <mergeCell ref="B232:B233"/>
    <mergeCell ref="A360:P360"/>
    <mergeCell ref="Q9:R10"/>
    <mergeCell ref="A12:P12"/>
    <mergeCell ref="B140:B143"/>
    <mergeCell ref="B144:B147"/>
    <mergeCell ref="B56:B57"/>
    <mergeCell ref="B48:B49"/>
    <mergeCell ref="B38:B39"/>
    <mergeCell ref="B23:B28"/>
    <mergeCell ref="B35:B37"/>
    <mergeCell ref="A298:P298"/>
    <mergeCell ref="B302:B304"/>
    <mergeCell ref="A194:A202"/>
    <mergeCell ref="B223:B224"/>
    <mergeCell ref="B88:B89"/>
    <mergeCell ref="B154:B156"/>
    <mergeCell ref="B157:B159"/>
    <mergeCell ref="B16:B22"/>
    <mergeCell ref="B97:B98"/>
    <mergeCell ref="A460:A481"/>
    <mergeCell ref="O421:O426"/>
    <mergeCell ref="P421:P426"/>
    <mergeCell ref="B983:B986"/>
    <mergeCell ref="B549:B550"/>
    <mergeCell ref="B517:B522"/>
    <mergeCell ref="A498:A505"/>
    <mergeCell ref="B538:B541"/>
    <mergeCell ref="A535:A545"/>
    <mergeCell ref="O535:O545"/>
    <mergeCell ref="P535:P545"/>
    <mergeCell ref="A546:A554"/>
    <mergeCell ref="O546:O554"/>
    <mergeCell ref="P546:P554"/>
    <mergeCell ref="A555:A562"/>
    <mergeCell ref="O555:O562"/>
    <mergeCell ref="P555:P562"/>
    <mergeCell ref="A563:A570"/>
    <mergeCell ref="O563:O570"/>
    <mergeCell ref="O460:O481"/>
    <mergeCell ref="P460:P481"/>
    <mergeCell ref="O490:O497"/>
    <mergeCell ref="P490:P497"/>
    <mergeCell ref="O498:O505"/>
    <mergeCell ref="A361:A375"/>
    <mergeCell ref="O361:O375"/>
    <mergeCell ref="P361:P375"/>
    <mergeCell ref="A376:A384"/>
    <mergeCell ref="A1024:A1029"/>
    <mergeCell ref="A1031:A1040"/>
    <mergeCell ref="A1041:A1050"/>
    <mergeCell ref="B343:B346"/>
    <mergeCell ref="B388:B390"/>
    <mergeCell ref="B364:B369"/>
    <mergeCell ref="B1002:B1003"/>
    <mergeCell ref="B371:B373"/>
    <mergeCell ref="B379:B380"/>
    <mergeCell ref="B406:B407"/>
    <mergeCell ref="B415:B416"/>
    <mergeCell ref="A403:A411"/>
    <mergeCell ref="B348:B349"/>
    <mergeCell ref="B635:B638"/>
    <mergeCell ref="B649:B651"/>
    <mergeCell ref="B652:B654"/>
    <mergeCell ref="B639:B642"/>
    <mergeCell ref="B661:B663"/>
    <mergeCell ref="B664:B666"/>
    <mergeCell ref="B673:B675"/>
    <mergeCell ref="A299:A308"/>
    <mergeCell ref="A309:A316"/>
    <mergeCell ref="A317:A325"/>
    <mergeCell ref="A326:A339"/>
    <mergeCell ref="A340:A353"/>
    <mergeCell ref="A354:A359"/>
    <mergeCell ref="O299:O308"/>
    <mergeCell ref="P299:P308"/>
    <mergeCell ref="O309:O316"/>
    <mergeCell ref="P309:P316"/>
    <mergeCell ref="O317:O325"/>
    <mergeCell ref="P317:P325"/>
    <mergeCell ref="O326:O339"/>
    <mergeCell ref="P326:P339"/>
    <mergeCell ref="O340:O353"/>
    <mergeCell ref="P340:P353"/>
    <mergeCell ref="B320:B321"/>
    <mergeCell ref="B329:B333"/>
    <mergeCell ref="B334:B336"/>
    <mergeCell ref="O376:O384"/>
    <mergeCell ref="P376:P384"/>
    <mergeCell ref="A385:A394"/>
    <mergeCell ref="A395:A402"/>
    <mergeCell ref="O395:O402"/>
    <mergeCell ref="P395:P402"/>
    <mergeCell ref="O385:O394"/>
    <mergeCell ref="P385:P394"/>
    <mergeCell ref="P453:P458"/>
    <mergeCell ref="O403:O411"/>
    <mergeCell ref="P403:P411"/>
    <mergeCell ref="A412:A420"/>
    <mergeCell ref="O412:O420"/>
    <mergeCell ref="P412:P420"/>
    <mergeCell ref="A421:A426"/>
    <mergeCell ref="P498:P505"/>
    <mergeCell ref="P506:P513"/>
    <mergeCell ref="O506:O513"/>
    <mergeCell ref="A506:A513"/>
    <mergeCell ref="A514:A526"/>
    <mergeCell ref="O514:O526"/>
    <mergeCell ref="P514:P526"/>
    <mergeCell ref="A527:A534"/>
    <mergeCell ref="O527:O534"/>
    <mergeCell ref="P527:P534"/>
    <mergeCell ref="P563:P570"/>
    <mergeCell ref="A571:A578"/>
    <mergeCell ref="O571:O578"/>
    <mergeCell ref="B590:B595"/>
    <mergeCell ref="A624:A631"/>
    <mergeCell ref="O624:O631"/>
    <mergeCell ref="P624:P631"/>
    <mergeCell ref="A632:A645"/>
    <mergeCell ref="O632:O645"/>
    <mergeCell ref="P632:P645"/>
    <mergeCell ref="B618:B620"/>
    <mergeCell ref="B613:B617"/>
    <mergeCell ref="B596:B598"/>
    <mergeCell ref="P571:P578"/>
    <mergeCell ref="A579:A586"/>
    <mergeCell ref="A610:A623"/>
    <mergeCell ref="O610:O623"/>
    <mergeCell ref="P610:P623"/>
    <mergeCell ref="A739:A746"/>
    <mergeCell ref="O739:O746"/>
    <mergeCell ref="P739:P746"/>
    <mergeCell ref="A747:A763"/>
    <mergeCell ref="O747:O763"/>
    <mergeCell ref="P747:P763"/>
    <mergeCell ref="A764:A780"/>
    <mergeCell ref="O764:O780"/>
    <mergeCell ref="P764:P780"/>
    <mergeCell ref="B750:B754"/>
    <mergeCell ref="B755:B760"/>
    <mergeCell ref="B767:B771"/>
    <mergeCell ref="B772:B777"/>
    <mergeCell ref="P861:P866"/>
    <mergeCell ref="O895:O902"/>
    <mergeCell ref="P895:P902"/>
    <mergeCell ref="A903:A908"/>
    <mergeCell ref="O903:O908"/>
    <mergeCell ref="P903:P908"/>
    <mergeCell ref="A910:A919"/>
    <mergeCell ref="O910:O919"/>
    <mergeCell ref="P910:P919"/>
    <mergeCell ref="A871:A878"/>
    <mergeCell ref="O871:O878"/>
    <mergeCell ref="P871:P878"/>
    <mergeCell ref="A909:P909"/>
    <mergeCell ref="B913:B915"/>
    <mergeCell ref="A879:A886"/>
    <mergeCell ref="O879:O886"/>
    <mergeCell ref="P879:P886"/>
    <mergeCell ref="A887:A894"/>
    <mergeCell ref="O887:O894"/>
    <mergeCell ref="P887:P894"/>
    <mergeCell ref="A895:A902"/>
    <mergeCell ref="A920:A927"/>
    <mergeCell ref="O920:O927"/>
    <mergeCell ref="P920:P927"/>
    <mergeCell ref="A928:A935"/>
    <mergeCell ref="O928:O935"/>
    <mergeCell ref="P928:P935"/>
    <mergeCell ref="A936:A943"/>
    <mergeCell ref="O936:O943"/>
    <mergeCell ref="P936:P943"/>
    <mergeCell ref="A944:A951"/>
    <mergeCell ref="O944:O951"/>
    <mergeCell ref="P944:P951"/>
    <mergeCell ref="A952:A957"/>
    <mergeCell ref="A958:A963"/>
    <mergeCell ref="A968:A979"/>
    <mergeCell ref="O968:O979"/>
    <mergeCell ref="A980:A990"/>
    <mergeCell ref="A991:A998"/>
    <mergeCell ref="P968:P979"/>
    <mergeCell ref="P980:P990"/>
    <mergeCell ref="P991:P998"/>
    <mergeCell ref="O980:O990"/>
    <mergeCell ref="O991:O998"/>
    <mergeCell ref="A1185:A1192"/>
    <mergeCell ref="A1193:A1200"/>
    <mergeCell ref="A1209:A1216"/>
    <mergeCell ref="A1217:A1222"/>
    <mergeCell ref="A999:A1007"/>
    <mergeCell ref="A1008:A1015"/>
    <mergeCell ref="A1016:A1023"/>
    <mergeCell ref="A1096:A1103"/>
    <mergeCell ref="A1104:A1111"/>
    <mergeCell ref="A1112:A1119"/>
    <mergeCell ref="A1120:A1127"/>
    <mergeCell ref="A1128:A1133"/>
    <mergeCell ref="A1135:A1143"/>
    <mergeCell ref="A1201:A1207"/>
    <mergeCell ref="A1134:P1134"/>
    <mergeCell ref="B1138:B1139"/>
    <mergeCell ref="O1112:O1118"/>
    <mergeCell ref="O1120:O1126"/>
    <mergeCell ref="B1070:B1072"/>
    <mergeCell ref="B1080:B1081"/>
    <mergeCell ref="B1089:B1091"/>
    <mergeCell ref="A1051:A1058"/>
    <mergeCell ref="A1059:A1066"/>
    <mergeCell ref="A1067:A1076"/>
    <mergeCell ref="O1067:O1076"/>
    <mergeCell ref="P1067:P1076"/>
    <mergeCell ref="A1144:A1151"/>
    <mergeCell ref="A1152:A1159"/>
    <mergeCell ref="A1160:A1168"/>
    <mergeCell ref="A1169:A1176"/>
    <mergeCell ref="A1177:A1184"/>
    <mergeCell ref="B1163:B1164"/>
    <mergeCell ref="A1077:A1085"/>
    <mergeCell ref="A1086:A1095"/>
    <mergeCell ref="O1104:O1111"/>
    <mergeCell ref="P1104:P1111"/>
    <mergeCell ref="P1112:P1119"/>
    <mergeCell ref="P1120:P1127"/>
    <mergeCell ref="O1128:O1133"/>
    <mergeCell ref="P1128:P1133"/>
    <mergeCell ref="O1135:O1143"/>
    <mergeCell ref="P1135:P1143"/>
    <mergeCell ref="O1144:O1151"/>
    <mergeCell ref="P1144:P1151"/>
    <mergeCell ref="O1152:O1159"/>
    <mergeCell ref="P1152:P1159"/>
    <mergeCell ref="O1160:O1168"/>
    <mergeCell ref="P1160:P1168"/>
    <mergeCell ref="O999:O1007"/>
    <mergeCell ref="P999:P1007"/>
    <mergeCell ref="O1008:O1015"/>
    <mergeCell ref="P1008:P1015"/>
    <mergeCell ref="O1077:O1085"/>
    <mergeCell ref="P1077:P1085"/>
    <mergeCell ref="O1086:O1095"/>
    <mergeCell ref="P1086:P1095"/>
    <mergeCell ref="O1096:O1103"/>
    <mergeCell ref="P1096:P1103"/>
    <mergeCell ref="O1016:O1023"/>
    <mergeCell ref="P1016:P1023"/>
    <mergeCell ref="O1024:O1029"/>
    <mergeCell ref="P1024:P1029"/>
    <mergeCell ref="O1031:O1040"/>
    <mergeCell ref="P1031:P1040"/>
    <mergeCell ref="O1041:O1050"/>
    <mergeCell ref="P1041:P1050"/>
    <mergeCell ref="O1051:O1058"/>
    <mergeCell ref="P1051:P1058"/>
    <mergeCell ref="A1030:P1030"/>
    <mergeCell ref="B1034:B1036"/>
    <mergeCell ref="O1059:O1066"/>
    <mergeCell ref="P1059:P1066"/>
    <mergeCell ref="O1169:O1176"/>
    <mergeCell ref="P1169:P1176"/>
    <mergeCell ref="O1177:O1184"/>
    <mergeCell ref="P1177:P1184"/>
    <mergeCell ref="O1185:O1192"/>
    <mergeCell ref="P1185:P1192"/>
    <mergeCell ref="O1193:O1200"/>
    <mergeCell ref="P1193:P1200"/>
    <mergeCell ref="O1201:O1208"/>
    <mergeCell ref="P1201:P1208"/>
    <mergeCell ref="O1209:O1216"/>
    <mergeCell ref="P1209:P1216"/>
    <mergeCell ref="A1233:A1240"/>
    <mergeCell ref="O1233:O1240"/>
    <mergeCell ref="P1233:P1240"/>
    <mergeCell ref="A1229:P1229"/>
    <mergeCell ref="A1241:A1248"/>
    <mergeCell ref="P1241:P1248"/>
    <mergeCell ref="A1223:A1228"/>
    <mergeCell ref="O1217:O1221"/>
    <mergeCell ref="P1217:P1221"/>
    <mergeCell ref="A1249:A1256"/>
    <mergeCell ref="A1257:A1262"/>
    <mergeCell ref="A1264:A1275"/>
    <mergeCell ref="A1276:A1283"/>
    <mergeCell ref="A1284:A1292"/>
    <mergeCell ref="A1293:A1300"/>
    <mergeCell ref="A1301:A1306"/>
    <mergeCell ref="A1308:A1315"/>
    <mergeCell ref="O1241:O1248"/>
    <mergeCell ref="O1249:O1256"/>
    <mergeCell ref="P1249:P1256"/>
    <mergeCell ref="O1257:O1262"/>
    <mergeCell ref="P1257:P1262"/>
    <mergeCell ref="O1264:O1275"/>
    <mergeCell ref="P1264:P1275"/>
    <mergeCell ref="O1276:O1283"/>
    <mergeCell ref="P1276:P1283"/>
    <mergeCell ref="A13:A31"/>
    <mergeCell ref="A32:A42"/>
    <mergeCell ref="A43:A52"/>
    <mergeCell ref="A53:A62"/>
    <mergeCell ref="A63:A84"/>
    <mergeCell ref="A85:A93"/>
    <mergeCell ref="A94:A102"/>
    <mergeCell ref="A103:A111"/>
    <mergeCell ref="A112:A120"/>
    <mergeCell ref="A220:A228"/>
    <mergeCell ref="A229:A237"/>
    <mergeCell ref="A238:A245"/>
    <mergeCell ref="A246:A253"/>
    <mergeCell ref="A254:A261"/>
    <mergeCell ref="A262:A275"/>
    <mergeCell ref="A276:A284"/>
    <mergeCell ref="A285:A295"/>
    <mergeCell ref="P13:P31"/>
    <mergeCell ref="O32:O42"/>
    <mergeCell ref="P32:P42"/>
    <mergeCell ref="O43:O52"/>
    <mergeCell ref="P43:P52"/>
    <mergeCell ref="O53:O62"/>
    <mergeCell ref="P53:P62"/>
    <mergeCell ref="O63:O84"/>
    <mergeCell ref="P63:P84"/>
    <mergeCell ref="O13:O31"/>
    <mergeCell ref="P94:P102"/>
    <mergeCell ref="O103:O111"/>
    <mergeCell ref="P103:P111"/>
    <mergeCell ref="O112:O120"/>
    <mergeCell ref="P112:P120"/>
    <mergeCell ref="O121:O128"/>
    <mergeCell ref="P121:P128"/>
    <mergeCell ref="O85:O93"/>
    <mergeCell ref="P129:P136"/>
    <mergeCell ref="O137:O150"/>
    <mergeCell ref="P137:P150"/>
    <mergeCell ref="O151:O162"/>
    <mergeCell ref="P151:P162"/>
    <mergeCell ref="O163:O170"/>
    <mergeCell ref="P163:P170"/>
    <mergeCell ref="O171:O185"/>
    <mergeCell ref="P171:P185"/>
    <mergeCell ref="O129:O136"/>
    <mergeCell ref="P186:P193"/>
    <mergeCell ref="O194:O203"/>
    <mergeCell ref="P194:P203"/>
    <mergeCell ref="O204:O211"/>
    <mergeCell ref="P204:P211"/>
    <mergeCell ref="O212:O219"/>
    <mergeCell ref="P212:P219"/>
    <mergeCell ref="O220:O228"/>
    <mergeCell ref="P220:P228"/>
    <mergeCell ref="O186:O193"/>
    <mergeCell ref="P229:P237"/>
    <mergeCell ref="O238:O245"/>
    <mergeCell ref="P238:P245"/>
    <mergeCell ref="O246:O253"/>
    <mergeCell ref="P246:P253"/>
    <mergeCell ref="O254:O261"/>
    <mergeCell ref="P254:P261"/>
    <mergeCell ref="O262:O275"/>
    <mergeCell ref="P262:P275"/>
    <mergeCell ref="O229:O237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  <rowBreaks count="5" manualBreakCount="5">
    <brk id="301" max="15" man="1"/>
    <brk id="374" max="15" man="1"/>
    <brk id="726" max="15" man="1"/>
    <brk id="988" max="15" man="1"/>
    <brk id="10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 (!)</vt:lpstr>
      <vt:lpstr>'ГП Образование (!)'!Заголовки_для_печати</vt:lpstr>
      <vt:lpstr>'ГП Образование (!)'!Область_печати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Новикова Анна Петровна</cp:lastModifiedBy>
  <cp:lastPrinted>2020-03-12T05:43:02Z</cp:lastPrinted>
  <dcterms:created xsi:type="dcterms:W3CDTF">2015-04-09T06:00:42Z</dcterms:created>
  <dcterms:modified xsi:type="dcterms:W3CDTF">2020-03-12T09:08:33Z</dcterms:modified>
</cp:coreProperties>
</file>